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emf" ContentType="image/x-emf"/>
  <Default Extension="svg" ContentType="image/svg+xml"/>
  <Default Extension="tiff" ContentType="image/tiff"/>
  <Default Extension="tif" ContentType="image/tiff"/>
  <Default Extension="jpeg" ContentType="image/jpeg"/>
  <Default Extension="bmp" ContentType="application/x-bmp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Default Extension="gif" ContentType="image/gif"/>
  <Default Extension="jpg" ContentType="image/jpeg"/>
  <Override PartName="/xl/worksheets/sheet5.xml" ContentType="application/vnd.openxmlformats-officedocument.spreadsheetml.worksheet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app.xml" ContentType="application/vnd.openxmlformats-officedocument.extended-properties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6.xml" ContentType="application/vnd.openxmlformats-officedocument.drawing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7.xml" ContentType="application/vnd.openxmlformats-officedocument.spreadsheetml.worksheet+xml"/>
  <Override PartName="/xl/drawings/drawing1.xml" ContentType="application/vnd.openxmlformats-officedocument.drawing+xml"/>
  <Override PartName="/xl/worksheets/sheet6.xml" ContentType="application/vnd.openxmlformats-officedocument.spreadsheetml.worksheet+xml"/>
  <Override PartName="/docProps/core.xml" ContentType="application/vnd.openxmlformats-package.core-propertie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5.xml" ContentType="application/vnd.openxmlformats-officedocument.drawing+xml"/>
</Types>
</file>

<file path=_rels/.rels><?xml version="1.0" encoding="UTF-8" standalone="yes"?>
<Relationships
    xmlns="http://schemas.openxmlformats.org/package/2006/relationships"><Relationship Id="rId1" Type="http://schemas.openxmlformats.org/officeDocument/2006/relationships/extended-properties" Target="docProps/app.xml"/><Relationship Id="rId3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bookViews>
    <workbookView xWindow="2680" yWindow="1500" windowWidth="28240" windowHeight="17440" xr2:uid="{752BAC88-3D22-6345-9E5D-6A586CA68B77}"/>
  </bookViews>
  <sheets>
    <sheet name="总览" sheetId="1" r:id="rId1"/>
    <sheet name="1" sheetId="2" r:id="rId2"/>
    <sheet name="12" sheetId="3" r:id="rId3"/>
    <sheet name="14" sheetId="4" r:id="rId4"/>
    <sheet name="15" sheetId="5" r:id="rId5"/>
    <sheet name="30" sheetId="6" r:id="rId6"/>
    <sheet name="31" sheetId="7" r:id="rId7"/>
  </sheets>
  <calcPr calcId="0"/>
</workbook>
</file>

<file path=xl/sharedStrings.xml><?xml version="1.0" encoding="utf-8"?>
<sst xmlns="http://schemas.openxmlformats.org/spreadsheetml/2006/main">
  <si>
    <t>序号</t>
  </si>
  <si>
    <t>标题</t>
  </si>
  <si>
    <t>北京时间</t>
  </si>
  <si>
    <t>更新人员</t>
  </si>
  <si>
    <t>类型</t>
  </si>
  <si>
    <t>前端</t>
  </si>
  <si>
    <t>是否需要
复盘</t>
  </si>
  <si>
    <t>复盘结论</t>
  </si>
  <si>
    <t>备注</t>
  </si>
  <si>
    <t>美国H5上线 (2025/04/02 10:50:00) 更新内容：
美国应用内互导，开放至全号段用户，仅覆盖今天上线后新注册用户（玩家id：51565534)</t>
  </si>
  <si>
    <t>谢国良</t>
  </si>
  <si>
    <t>功能优化</t>
  </si>
  <si>
    <t>H5</t>
  </si>
  <si>
    <t>否</t>
  </si>
  <si>
    <t>美国应用内互导，开放至全号段用户，仅覆盖今天上线后新注册用户（玩家id：51565534)</t>
  </si>
  <si>
    <t>美国H5上线 (2025/03/31 21:10:00) 更新内容：
1.vip充值返利支付页不再展示加赠文案
2.未登录页面不再展示fb绑定入口
3.修复互导偶现不弹出的bug
4.修复选中页签后滑动，页签文案超出长度bug
5.修复退出登录后，点击返回按钮依然有vip等级标识bug
ꔷ 【影响范围】：所有美国产品</t>
  </si>
  <si>
    <t>陶俊华、梁嘉轩</t>
  </si>
  <si>
    <t>1.vip充值返利支付页不再展示加赠文案
2.未登录页面不再展示fb绑定入口
3.修复互导偶现不弹出的bug
4.修复选中页签后滑动，页签文案超出长度bug
5.修复退出登录后，点击返回按钮依然有vip等级标识bug
ꔷ 【影响范围】：所有美国产品</t>
  </si>
  <si>
    <t>美国H5上线 (2025/04/01 17:33:00) 更新内容：
1、挤号登录问题修复
ꔷ 【影响范围】：所有美国产品</t>
  </si>
  <si>
    <t>曹方毅、曹远浩</t>
  </si>
  <si>
    <t>1、挤号登录问题修复
ꔷ 【影响范围】：所有美国产品</t>
  </si>
  <si>
    <t>美国H5上线 (2025/03/31 21:10:00) 更新内容：
1、免费提现界面提现方式不满足退款值可被默认选中的错误问题修复</t>
  </si>
  <si>
    <t>陶俊华</t>
  </si>
  <si>
    <t>1、免费提现界面提现方式不满足退款值可被默认选中的错误问题修复</t>
  </si>
  <si>
    <t>美国H5上线 (2025/03/31 19:22:00) 更新内容：
1、顶部个人资金下拉框中免费提款按钮非vip点击交互异常修复，禁止非VIP进入免费提款页
2、playspin和tigerslot VIP客服显示修复，这两个产品暂无此功能
3、7usslot裂变渠道号修正，区分裂变方式</t>
  </si>
  <si>
    <t>1、顶部个人资金下拉框中免费提款按钮非vip点击交互异常修复，禁止非VIP进入免费提款页
2、playspin和tigerslot VIP客服显示修复，这两个产品暂无此功能
3、7usslot裂变渠道号修正，区分裂变方式</t>
  </si>
  <si>
    <t>美国H5上线 (2025/03/31 14:10:00) 更新内容：
1、优化自研子游戏断网重连，限制重连次数
</t>
  </si>
  <si>
    <t>帅维诚</t>
  </si>
  <si>
    <t>1、优化自研子游戏断网重连，限制重连次数
</t>
  </si>
  <si>
    <t xml:space="preserve">美国H5上线 (2025/03/29 18:10:00) 更新内容：
1.回滚至3月17日的版本内容 </t>
  </si>
  <si>
    <t>陈苏熙</t>
  </si>
  <si>
    <t xml:space="preserve">1.回滚至3月17日的版本内容 </t>
  </si>
  <si>
    <t>美国H5上线 (2025/03/29 13:10:00) 更新内容：
1.修复部分机型不兼容支付弹窗问题
ꔷ 【影响范围】：美国线上全部分包</t>
  </si>
  <si>
    <t>梁嘉轩</t>
  </si>
  <si>
    <t>1.修复部分机型不兼容支付弹窗问题
ꔷ 【影响范围】：美国线上全部分包</t>
  </si>
  <si>
    <t>美国H5上线 (2025/03/29 13:10:00) 更新内容：
1.修复线上freecash提现无法发起的问题
2.iOS gap 优化</t>
  </si>
  <si>
    <t>王子腾</t>
  </si>
  <si>
    <t>1.修复线上freecash提现无法发起的问题
2.iOS gap 优化</t>
  </si>
  <si>
    <t>美国H5上线 (2025/03/27 20:20:00) 更新内容：
1. 互导APK新增FB绑定
ꔷ 【影响范围】：h5us4dk01_001, h5us4fd01_001, h5us4mb01_001, h5us4ps01_001</t>
  </si>
  <si>
    <t>功能</t>
  </si>
  <si>
    <t>1. 互导APK新增FB绑定
ꔷ 【影响范围】：h5us4dk01_001, h5us4fd01_001, h5us4mb01_001, h5us4ps01_001</t>
  </si>
  <si>
    <t>美国H5上线 (2025/03/27 19:00:00) 更新内容：
1. Google的VIP导流到APK
2. Facebook 应用内打开流程优化
3. 手机注册用户解绑+删号
4. 游戏记录前端入口打开</t>
  </si>
  <si>
    <t>王子腾, 陶俊华, 梁嘉轩</t>
  </si>
  <si>
    <t>1. Google的VIP导流到APK
2. Facebook 应用内打开流程优化
3. 手机注册用户解绑+删号
4. 游戏记录前端入口打开</t>
  </si>
  <si>
    <t>美国H5上线 (2025/03/26 13:45:00) 更新内容：
1、VIP充值返利活动
2、FunBet新增H5US4FS_066、H5US4FS_067、H5US4FS_068测试渠道
3、自定义接口错误上报格式优化
</t>
  </si>
  <si>
    <t>游戏</t>
  </si>
  <si>
    <t>1、VIP充值返利活动
2、FunBet新增H5US4FS_066、H5US4FS_067、H5US4FS_068测试渠道
3、自定义接口错误上报格式优化
</t>
  </si>
  <si>
    <t>美国H5上线 (2025/03/26 20:30:00) 更新内容：
1.游戏顺序变更
2.提现上传姓名去掉特殊符号
3.funbet IOS五个渠道弹框顺序调整
4.ARMS用户体验监控完善
5.游戏链接新增时间戳
6.Tigerslot、playspin频道及兑换码相关功能下线，客服链接替换</t>
  </si>
  <si>
    <t>李欣、陈苏熙</t>
  </si>
  <si>
    <t>BUG修复</t>
  </si>
  <si>
    <t>1.游戏顺序变更
2.提现上传姓名去掉特殊符号
3.funbet IOS五个渠道弹框顺序调整
4.ARMS用户体验监控完善
5.游戏链接新增时间戳
6.Tigerslot、playspin频道及兑换码相关功能下线，客服链接替换</t>
  </si>
  <si>
    <t>美国H5上线 (2025/03/26 13:45:00) 更新内容：
PG，PP游戏RTP调整
1、回合倍数配置改为调整之前的版本
2、税收改为赢取2%
3、游戏参数+3 改为+0</t>
  </si>
  <si>
    <t>PG，PP游戏RTP调整
1、回合倍数配置改为调整之前的版本
2、税收改为赢取2%
3、游戏参数+3 改为+0</t>
  </si>
  <si>
    <t>美国H5上线 (2025/03/25 19:30:00) 更新内容：
野牛子游戏更新
1. 修复野牛客户端弱时间赠送免费道具，因金币不足，导致免费道具不可用问题。</t>
  </si>
  <si>
    <t>野牛子游戏更新
1. 修复野牛客户端弱时间赠送免费道具，因金币不足，导致免费道具不可用问题。</t>
  </si>
  <si>
    <t>美国H5上线 (2025/03/25 19:30:00) 更新内容：
游戏流水采集C++游戏服务上线(罗马，水果机，雷神，闪电，宝藏，万圣节)，流水数据上报，游戏玩法无变更。</t>
  </si>
  <si>
    <t>李欣、谢国良</t>
  </si>
  <si>
    <t>游戏流水采集C++游戏服务上线(罗马，水果机，雷神，闪电，宝藏，万圣节)，流水数据上报，游戏玩法无变更。</t>
  </si>
  <si>
    <t>美国H5上线 (2025/03/25 19:00:00) 更新内容：
游戏流水采集C++游戏服务上线(罗马，水果机，雷神，闪电，宝藏，万圣节)，流水数据上报，游戏玩法无变更。</t>
  </si>
  <si>
    <t>美国H5上线 (2025/03/25 19:30:00) 更新内容：
野牛游戏服务器端更新
1. 普通模式两个金币不再赠送5次免费。
2. 弱时间赠送免费回合活动。</t>
  </si>
  <si>
    <t>野牛游戏服务器端更新
1. 普通模式两个金币不再赠送5次免费。
2. 弱时间赠送免费回合活动。</t>
  </si>
  <si>
    <t>美国H5上线 (2025/03/25 21:00:00) 更新内容：
1.美国H5-退出和切换页签，停留当前房间
2.美国H5-侧边栏遮罩
3.美国H5-弱时间给玩家发放免费转盘
4.美国H5-游戏记录 - 游戏内和后台 （前端入口隐藏）
5.野狼黄金断线重连剩余展示次数优化
6.游客登录的账号绑定手机号后，不刷新页面侧边栏的绑定手机号按钮依然存在bug修复
7.用户每日首次退出游戏弹窗序列打开邮箱引导，关闭邮箱后会导致侧边栏消失bug修复
8.游戏搜索功能新增埋点
9.下线问卷banner
10.互导尾号开放从1、9调整至0、2、4、6、8
11.首次退出游戏弹窗序列优化</t>
  </si>
  <si>
    <t>王子腾、陶俊华</t>
  </si>
  <si>
    <t>是</t>
  </si>
  <si>
    <t>1.美国H5-退出和切换页签，停留当前房间
2.美国H5-侧边栏遮罩
3.美国H5-弱时间给玩家发放免费转盘
4.美国H5-游戏记录 - 游戏内和后台 （前端入口隐藏）
5.野狼黄金断线重连剩余展示次数优化
6.游客登录的账号绑定手机号后，不刷新页面侧边栏的绑定手机号按钮依然存在bug修复
7.用户每日首次退出游戏弹窗序列打开邮箱引导，关闭邮箱后会导致侧边栏消失bug修复
8.游戏搜索功能新增埋点
9.下线问卷banner
10.互导尾号开放从1、9调整至0、2、4、6、8
11.首次退出游戏弹窗序列优化</t>
  </si>
  <si>
    <t>美国H5上线 (2025/03/24 16:28:00) 更新内容：
1.美国H5 - 限时首充文案优化MVP，调整为尾号为“0”的新增用户
</t>
  </si>
  <si>
    <t>1.美国H5 - 限时首充文案优化MVP，调整为尾号为“0”的新增用户
</t>
  </si>
  <si>
    <t>美国H5上线 (2025/03/21 20:20:00) 更新内容：
分包
1.美国H5 - 不同上游收银台内嵌
2.美国H5 - 新增断线后免费次数提示
3.美国H5 - USDT推荐应用更换
4.美国H5 - 限时首充文案优化MVP
5.美国H5 - 调研问卷替换</t>
  </si>
  <si>
    <t>帅维城</t>
  </si>
  <si>
    <t>分包
1.美国H5 - 不同上游收银台内嵌
2.美国H5 - 新增断线后免费次数提示
3.美国H5 - USDT推荐应用更换
4.美国H5 - 限时首充文案优化MVP
5.美国H5 - 调研问卷替换</t>
  </si>
  <si>
    <t>美国H5上线 (2025/03/21 17:35:00) 更新内容：
老包
1.美国H5 - 不同上游收银台内嵌
2.美国H5 - 新增断线后免费次数提示
3.美国H5 - USDT推荐应用更换
4.美国H5 - 限时首充文案优化MVP
5.美国H5 - 调研问卷替换</t>
  </si>
  <si>
    <t>老包
1.美国H5 - 不同上游收银台内嵌
2.美国H5 - 新增断线后免费次数提示
3.美国H5 - USDT推荐应用更换
4.美国H5 - 限时首充文案优化MVP
5.美国H5 - 调研问卷替换</t>
  </si>
  <si>
    <t>美国H5上线 (2025/03/21 15:22:00) 更新内容：
1.游戏流水采集服务上线(go版本子游戏 pp pg均采集，不涉及房间玩法更新)，先收集数据</t>
  </si>
  <si>
    <t>1.游戏流水采集服务上线(go版本子游戏 pp pg均采集，不涉及房间玩法更新)，先收集数据</t>
  </si>
  <si>
    <t>美国H5上线 (2025/03/21 14:20:00) 更新内容：
1.黄金派对，野牛，野狼，发财虎，发财兔，发财龙，小丑添加充值提示弹窗</t>
  </si>
  <si>
    <t>1.黄金派对，野牛，野狼，发财虎，发财兔，发财龙，小丑添加充值提示弹窗</t>
  </si>
  <si>
    <t>美国H5上线 (2025/03/20 17:15:00) 更新内容：
1、美国H5-引擎加载页 - 优化进度条展示
2、美国H5-搜索功能
3、美国H5-分包增加颜色配置
4、美国H5-游戏内互导
5、美国H5-前端点任何位置都关不掉问题修复
6、美国H5-断线重连的交互优化提示（Lua转JS的7个游戏）
7、美国H5-细节优化 0228 （收藏效果）
8、修复ch_渠道问题
9、提现次数刷新bug修复</t>
  </si>
  <si>
    <t>王子腾、陶俊华、梁嘉轩、帅维城、谢国良</t>
  </si>
  <si>
    <t>1、美国H5-引擎加载页 - 优化进度条展示
2、美国H5-搜索功能
3、美国H5-分包增加颜色配置
4、美国H5-游戏内互导
5、美国H5-前端点任何位置都关不掉问题修复
6、美国H5-断线重连的交互优化提示（Lua转JS的7个游戏）
7、美国H5-细节优化 0228 （收藏效果）
8、修复ch_渠道问题
9、提现次数刷新bug修复</t>
  </si>
  <si>
    <t>美国H5上线 (2025/03/19 18:00:00) 更新内容：
所有自研游戏引用引擎地址更换为 https://jugaslot.com/games/cocos_static_libs/cocos2d-js-min.js</t>
  </si>
  <si>
    <r>
      <rPr>
        <color rgb="FFFFFFFF"/>
        <sz val="10"/>
      </rPr>
      <t xml:space="preserve">所有自研游戏引用引擎地址更换为 </t>
    </r>
    <r>
      <rPr>
        <color theme="10"/>
        <u/>
        <sz val="10"/>
      </rPr>
      <t xml:space="preserve">https://jugaslot.com/games/cocos_static_libs/cocos2d-js-min.js</t>
    </r>
  </si>
  <si>
    <t xml:space="preserve"> </t>
  </si>
  <si>
    <t>美国H5上线 (2025/03/19 15:30:00) 更新内容：
黄金派对，古罗马破产弹窗异常修复</t>
  </si>
  <si>
    <t>李欣</t>
  </si>
  <si>
    <t>黄金派对，古罗马破产弹窗异常修复</t>
  </si>
  <si>
    <t>美国H5上线 (2025/03/18 20:15:00) 更新内容：
1.美国H5-游戏内推送破产礼包（全覆盖）
</t>
  </si>
  <si>
    <t>1.美国H5-游戏内推送破产礼包（全覆盖）
</t>
  </si>
  <si>
    <t>美国H5上线 (2025/03/18 17:38:00) 更新内容：
1、美国H5-引擎加载页 - 优化进度条展示
2、美国H5-搜索功能
3、美国H5-分包增加颜色配置
4、美国H5-游戏内互导
5、美国H5-前端点任何位置都关不掉问题修复
6、美国H5-断线重连的交互优化提示（Lua转JS的7个游戏）
7、美国H5-游戏内推送破产礼包（全覆盖）
8、美国H5-细节优化 0228 （收藏效果）</t>
  </si>
  <si>
    <t>1、美国H5-引擎加载页 - 优化进度条展示
2、美国H5-搜索功能
3、美国H5-分包增加颜色配置
4、美国H5-游戏内互导
5、美国H5-前端点任何位置都关不掉问题修复
6、美国H5-断线重连的交互优化提示（Lua转JS的7个游戏）
7、美国H5-游戏内推送破产礼包（全覆盖）
8、美国H5-细节优化 0228 （收藏效果）</t>
  </si>
  <si>
    <t>美国H5上线 (2025/03/18 15:00:00) 更新内容：
美国H5- 轮盘，野牛，野狼黄金，黄金派对，发财龙游戏首充到账未清除断线重连缓存bug修复。</t>
  </si>
  <si>
    <t>美国H5- 轮盘，野牛，野狼黄金，黄金派对，发财龙游戏首充到账未清除断线重连缓存bug修复。</t>
  </si>
  <si>
    <t>美国H5上线 (2025/03/18 17:50:00) 更新内容：
美国H5-限制1小时IP注册量（全量开放，相同ip每小时限制注册100个账号）</t>
  </si>
  <si>
    <t>美国H5-限制1小时IP注册量（全量开放，相同ip每小时限制注册100个账号）</t>
  </si>
  <si>
    <t>美国H5上线 (2025/03/17 17:59:00) 更新内容：
1.美国H5-限制1小时IP注册量（12.5%灰度开放</t>
  </si>
  <si>
    <t>1.美国H5-限制1小时IP注册量（12.5%灰度开放</t>
  </si>
  <si>
    <t>美国H5上线 (2025/03/17 12:05:00) 更新内容：
首页问卷banner调整</t>
  </si>
  <si>
    <t>首页问卷banner调整</t>
  </si>
  <si>
    <t>美国H5上线 (2025/03/14 15:21:00) 更新内容：
1.加强邮箱引导新增埋点
2.首页新增问卷banner
3.ios弹窗序列调整</t>
  </si>
  <si>
    <t>1.加强邮箱引导新增埋点
2.首页新增问卷banner
3.ios弹窗序列调整</t>
  </si>
  <si>
    <t>美国H5上线 (2025/03/14 15:12:00) 更新内容：
pp pg游戏 首充清理玩家未完成的多回合记录，防止玩家突破风控(替换原redis scan方案)</t>
  </si>
  <si>
    <t>pp pg游戏 首充清理玩家未完成的多回合记录，防止玩家突破风控(替换原redis scan方案)</t>
  </si>
  <si>
    <t>美国H5上线 (2025/03/13 15:00:00) 更新内容：
 修复cassapp支持页主体展示，支持展示不同分包名称</t>
  </si>
  <si>
    <t xml:space="preserve"> 修复cassapp支持页主体展示，支持展示不同分包名称</t>
  </si>
  <si>
    <t>美国H5上线 (2025/03/13 17:00:00) 更新内容：
新用户目标及首充优惠</t>
  </si>
  <si>
    <t>新用户目标及首充优惠</t>
  </si>
  <si>
    <t>美国H5上线 (2025/03/13 13:40:00) 更新内容：
美国H5 - whatsapp裂变提现失败打回</t>
  </si>
  <si>
    <t>曹方毅</t>
  </si>
  <si>
    <t>美国H5 - whatsapp裂变提现失败打回</t>
  </si>
  <si>
    <t>美国H5上线 (2025/03/12 21:00:00) 更新内容：
1. 56款巴西PP游戏同步到智利。下架一款重复PP游戏。部分PP游戏修改底注。
2. 税收数据越界bug修复。
3. 同步断线重连功能修复到智利。</t>
  </si>
  <si>
    <t>1. 56款巴西PP游戏同步到智利。下架一款重复PP游戏。部分PP游戏修改底注。
2. 税收数据越界bug修复。
3. 同步断线重连功能修复到智利。</t>
  </si>
  <si>
    <t>美国H5上线 (2025/03/11 15:00:00) 更新内容：
1. 175款V1版本游戏合并到v5版本，以后所有PP游戏只有一个版本。
2. 56款巴西PP游戏同步到美国。下架一款重复游戏。
3. 调整部分PP游戏底注。</t>
  </si>
  <si>
    <t>1. 175款V1版本游戏合并到v5版本，以后所有PP游戏只有一个版本。
2. 56款巴西PP游戏同步到美国。下架一款重复游戏。
3. 调整部分PP游戏底注。</t>
  </si>
  <si>
    <t>美国H5上线 (2025/03/11 15:00:00) 更新内容：
美国H5 - 产品内下载APK点击触发改为安装PWA</t>
  </si>
  <si>
    <t>美国H5 - 产品内下载APK点击触发改为安装PWA</t>
  </si>
  <si>
    <t>美国H5上线 (2025/03/11 11:30:00) 更新内容：
游戏 RTP 调整，
1. PP游戏使用全新的基础配置
2. 税收 改为 赢取金额的 14%，只计算加入用户属性，不扣除
3. 所有游戏房间参数 +3</t>
  </si>
  <si>
    <t>游戏 RTP 调整，
1. PP游戏使用全新的基础配置
2. 税收 改为 赢取金额的 14%，只计算加入用户属性，不扣除
3. 所有游戏房间参数 +3</t>
  </si>
  <si>
    <t>美国H5上线 (2025/03/10 18:30:00) 更新内容：
水果机，闪电，轮盘，野牛，黄金派对，发财龙，野狼黄金游戏断线重连bug修复： 1. 顶号登录时，断线重连缓存数据格式异常，导致断线重连失效。</t>
  </si>
  <si>
    <t>水果机，闪电，轮盘，野牛，黄金派对，发财龙，野狼黄金游戏断线重连bug修复： 1. 顶号登录时，断线重连缓存数据格式异常，导致断线重连失效。</t>
  </si>
  <si>
    <t>美国H5上线 (2025/03/10 17:00:00) 更新内容：
1、产品内下载APK点击触发改为安装PWA；</t>
  </si>
  <si>
    <t>1、产品内下载APK点击触发改为安装PWA；</t>
  </si>
  <si>
    <t>美国H5上线 (2025/03/10 16:00:00) 更新内容：
1、美国H5 - Cashapp内部投诉</t>
  </si>
  <si>
    <t>1、美国H5 - Cashapp内部投诉</t>
  </si>
  <si>
    <t>美国H5上线 (2025/03/08 18:30:00) 更新内容：
水果机，闪电，轮盘，野牛，黄金派对，发财龙，野狼黄金游戏断线重连bug修复：
1. 顶号登录时，断线重连缓存数据格式异常，导致断线重连失效。</t>
  </si>
  <si>
    <t>水果机，闪电，轮盘，野牛，黄金派对，发财龙，野狼黄金游戏断线重连bug修复：
1. 顶号登录时，断线重连缓存数据格式异常，导致断线重连失效。</t>
  </si>
  <si>
    <t>美国H5上线 (2025/03/07 15:00:00) 更新内容：
"水果机、野牛、阿兹特克、野狼黄金、黄金派对、发财兔、小丑、发财虎游戏修复新增：
1.断线提示优化
2.余额不足弹窗添加"</t>
  </si>
  <si>
    <t>"水果机、野牛、阿兹特克、野狼黄金、黄金派对、发财兔、小丑、发财虎游戏修复新增：
1.断线提示优化
2.余额不足弹窗添加"</t>
  </si>
  <si>
    <t>美国H5上线 (2025/03/06 19:58:00) 更新内容：
"1、美国H5 - 弹窗公告 
2、美国H5-USDT帮助交互和BTC统一 
3、美国H5 - BTC支付测试 
4、美国H5 - 加强邮箱引导 
5、更改logo高度"</t>
  </si>
  <si>
    <t>"1、美国H5 - 弹窗公告 
2、美国H5-USDT帮助交互和BTC统一 
3、美国H5 - BTC支付测试 
4、美国H5 - 加强邮箱引导 
5、更改logo高度"</t>
  </si>
  <si>
    <t>美国H5上线 (2025/03/06 17:40:00) 更新内容：
1.美国H5 - 礼包档位AB测
2.美国H5 - 次日额外领取奖金优化</t>
  </si>
  <si>
    <t>1.美国H5 - 礼包档位AB测
2.美国H5 - 次日额外领取奖金优化</t>
  </si>
  <si>
    <t>美国H5上线 (2025/03/06 19:40:00) 更新内容：
1、野牛子游戏数值溢出问题修复
</t>
  </si>
  <si>
    <t>王子腾,陶俊华,梁嘉轩,谢国良</t>
  </si>
  <si>
    <t>1、野牛子游戏数值溢出问题修复
</t>
  </si>
  <si>
    <t>美国H5上线 (2025/03/05 19:40:00) 更新内容：
1、美国H5 - 弹窗公告 2、美国H5-USDT帮助交互和BTC统一 3、美国H5 - BTC支付测试 4、美国H5 - 加强邮箱引导</t>
  </si>
  <si>
    <t>1、美国H5 - 弹窗公告 2、美国H5-USDT帮助交互和BTC统一 3、美国H5 - BTC支付测试 4、美国H5 - 加强邮箱引导</t>
  </si>
  <si>
    <t>美国H5上线 (2025/03/05 16:30:00) 更新内容：
1、DB更新游戏内首充到账身金和免费提款额切换优化方案</t>
  </si>
  <si>
    <t>郑燕飞</t>
  </si>
  <si>
    <t>1、DB更新游戏内首充到账身金和免费提款额切换优化方案</t>
  </si>
  <si>
    <t>美国H5上线 (2025/02/28 16:00:00) 更新内容：
1、新标签打开网页时增加确认弹窗（解决客服发起被拦截问题）</t>
  </si>
  <si>
    <t>1、新标签打开网页时增加确认弹窗（解决客服发起被拦截问题）</t>
  </si>
  <si>
    <t>美国H5上线 (2025/02/28 14:30:00) 更新内容：
1、所有pg游戏调整回报率</t>
  </si>
  <si>
    <t>1、所有pg游戏调整回报率</t>
  </si>
  <si>
    <t>美国H5上线 (2025/02/28 11:10:00) 更新内容：
1、子游戏-发财龙动画中葡萄牙文替换为英文</t>
  </si>
  <si>
    <t>1、子游戏-发财龙动画中葡萄牙文替换为英文</t>
  </si>
  <si>
    <t>美国H5上线 (2025/02/27 21:28:00) 更新内容：
1、ios平台新用户进入时引导收藏弹框显示在第一个</t>
  </si>
  <si>
    <t>1、ios平台新用户进入时引导收藏弹框显示在第一个</t>
  </si>
  <si>
    <t>美国H5上线 (2025/02/27 20:30:00) 更新内容：
1、PP UC服务增加负载</t>
  </si>
  <si>
    <t>1、PP UC服务增加负载</t>
  </si>
  <si>
    <t>美国H5上线 (2025/02/27 20:25:00) 更新内容：
1、ios顶部下载按钮文案修改 2、自研子游戏logo传参修改 3、问卷banner下线 4、绑定和解绑界面的获取验证码接口增加userid参数 5、引导下载弹框点击下载按钮改为除了ios平台以外都打开下载apk链接</t>
  </si>
  <si>
    <t>1、ios顶部下载按钮文案修改 2、自研子游戏logo传参修改 3、问卷banner下线 4、绑定和解绑界面的获取验证码接口增加userid参数 5、引导下载弹框点击下载按钮改为除了ios平台以外都打开下载apk链接</t>
  </si>
  <si>
    <t>美国H5上线 (2025/02/26 17:50:00) 更新内容：
"1、ios奖金中心添加到主屏幕icon不展示bug修复
2、vip数值修改
3、产品内引导下载APK
4、 登录回老账号和游客解绑
5、用户条款更新
6、Apple Pay调整为第一位
7、弹窗序列bug修复
8、Apple Pay增加支持49.99
9、增加问卷banner图"</t>
  </si>
  <si>
    <t>"1、ios奖金中心添加到主屏幕icon不展示bug修复
2、vip数值修改
3、产品内引导下载APK
4、 登录回老账号和游客解绑
5、用户条款更新
6、Apple Pay调整为第一位
7、弹窗序列bug修复
8、Apple Pay增加支持49.99
9、增加问卷banner图"</t>
  </si>
  <si>
    <t>美国H5上线 (2025/02/21 19:12:00) 更新内容：
1、美国前后一致性测试下线
</t>
  </si>
  <si>
    <t>1、美国前后一致性测试下线
</t>
  </si>
  <si>
    <t>美国H5上线 (2025/02/21 19:12:00) 更新内容：
打开充值链接前先弹确认弹框，解决浏览器设置无法打开新链接的问题</t>
  </si>
  <si>
    <t>打开充值链接前先弹确认弹框，解决浏览器设置无法打开新链接的问题</t>
  </si>
  <si>
    <t>美国H5上线 (2025/02/21 15:10:00) 更新内容：
1、成为VIP之后的流水才参与JP统计，并用于JP抽奖</t>
  </si>
  <si>
    <t>1、成为VIP之后的流水才参与JP统计，并用于JP抽奖</t>
  </si>
  <si>
    <t>美国H5上线 (2025/02/21 10:55:00) 更新内容：
1、Funbet新增关联渠道 2、我的界面downland文案修正为download 3、流水活动banner图上的数值改为375</t>
  </si>
  <si>
    <t>1、Funbet新增关联渠道 2、我的界面downland文案修正为download 3、流水活动banner图上的数值改为375</t>
  </si>
  <si>
    <t>美国H5上线 (2025/02/20 19:50:00) 更新内容：
1、ApplyPay支付接入
2、PayPal支付接入
3、BTC支付接入
4、信任元素优化
5、收藏游戏列表改成倒序
6、诱导页面优化全量下线
7、IPA包中打开外链无法正常拉起浏览器的问题修复</t>
  </si>
  <si>
    <t>1、ApplyPay支付接入
2、PayPal支付接入
3、BTC支付接入
4、信任元素优化
5、收藏游戏列表改成倒序
6、诱导页面优化全量下线
7、IPA包中打开外链无法正常拉起浏览器的问题修复</t>
  </si>
  <si>
    <t>美国H5上线 (2025/02/19 19:40:00) 更新内容：
1、黄金派对特殊模式异常退出可重连</t>
  </si>
  <si>
    <t>1、黄金派对特殊模式异常退出可重连</t>
  </si>
  <si>
    <t>美国H5上线 (2025/02/19 19:30:00) 更新内容：
1、增加大厅音乐开关 2、增加游戏收藏 3、增加游戏记录 4、修复vip说明数值显示错误</t>
  </si>
  <si>
    <t>王子腾,陶俊华</t>
  </si>
  <si>
    <t>1、增加大厅音乐开关 2、增加游戏收藏 3、增加游戏记录 4、修复vip说明数值显示错误</t>
  </si>
  <si>
    <t>美国H5上线 (2025/02/19 16:20:00) 更新内容：
1、新增74款PP游戏（v2版本20款，v3版本54款）</t>
  </si>
  <si>
    <t>谢国良,李欣,梁嘉轩,帅维城</t>
  </si>
  <si>
    <t>1、新增74款PP游戏（v2版本20款，v3版本54款）</t>
  </si>
  <si>
    <t>美国H5上线 (2025/02/18 16:10:00) 更新内容：
1、充值前需绑定手机号mvp验证关闭</t>
  </si>
  <si>
    <t>1、充值前需绑定手机号mvp验证关闭</t>
  </si>
  <si>
    <t>美国H5上线 (2025/02/17 17:30:00) 更新内容：
1、支付发起流程交互优化 2、手机号换绑弹窗优化 3、限时首充及连续充值说明优化 4、JP 提款记录查看交互优化 5、引导充值浮标优化</t>
  </si>
  <si>
    <t>1、支付发起流程交互优化 2、手机号换绑弹窗优化 3、限时首充及连续充值说明优化 4、JP 提款记录查看交互优化 5、引导充值浮标优化</t>
  </si>
  <si>
    <t>美国H5上线 (2025/02/14 17:30:00) 更新内容：
1、前后一致性测试，扩大用户范围。从原先“ 仅 ID 尾号为11、21、31、41、51 的新注册用户生效”---&gt;调整为“仅 ID 尾号为1、2的新注册用户生效”</t>
  </si>
  <si>
    <t>1、前后一致性测试，扩大用户范围。从原先“ 仅 ID 尾号为11、21、31、41、51 的新注册用户生效”---&gt;调整为“仅 ID 尾号为1、2的新注册用户生效”</t>
  </si>
  <si>
    <t>美国H5上线 (2025/02/13 15:55:00) 更新内容：
89款PP游戏迁移</t>
  </si>
  <si>
    <t>89款PP游戏迁移</t>
  </si>
  <si>
    <t>美国H5上线 (2025/02/12 17:55:00) 更新内容：
1、自研子游戏野狼黄金新增断线重连功能</t>
  </si>
  <si>
    <t>1、自研子游戏野狼黄金新增断线重连功能</t>
  </si>
  <si>
    <t>美国H5上线 (2025/02/12 17:40:00) 更新内容：
1、PG游戏资源指向新的地址</t>
  </si>
  <si>
    <t>1、PG游戏资源指向新的地址</t>
  </si>
  <si>
    <t>美国H5上线 (2025/02/11 18:00:00) 更新内容：
1、pwa域名保活 2、新增发财蛇子游戏及引导banner</t>
  </si>
  <si>
    <t>王子腾,陈苏熙</t>
  </si>
  <si>
    <t>1、pwa域名保活 2、新增发财蛇子游戏及引导banner</t>
  </si>
  <si>
    <t>美国H5上线 (2025/02/11 15:30:00) 更新内容：
1、pp pg下注优化，增加框架的异常捕获和异常日志记录（灰度发布，导入28%流量）</t>
  </si>
  <si>
    <t>1、pp pg下注优化，增加框架的异常捕获和异常日志记录（灰度发布，导入28%流量）</t>
  </si>
  <si>
    <t>美国H5上线 (2025/02/10 17:20:00) 更新内容：
1、修复大厅app和ipa及safari中会有双重音效的问题 2、重构 JWT 处理逻辑</t>
  </si>
  <si>
    <t>陶俊华,王子腾</t>
  </si>
  <si>
    <t>1、修复大厅app和ipa及safari中会有双重音效的问题 2、重构 JWT 处理逻辑</t>
  </si>
  <si>
    <t>美国H5上线 (2025/02/10 17:00:00) 更新内容：
1、自研游戏保存多回合数据1个月，每次进入游戏房间清理其他游戏的回合记录（重新调整实现方案）</t>
  </si>
  <si>
    <t>1、自研游戏保存多回合数据1个月，每次进入游戏房间清理其他游戏的回合记录（重新调整实现方案）</t>
  </si>
  <si>
    <t>美国H5上线 (2025/02/10 15:10:00) 更新内容：
1、首充前后交互一致测试，由单独渠道改为用户ID尾号 2、tigerspin777修复客服链接错误问题</t>
  </si>
  <si>
    <t>1、首充前后交互一致测试，由单独渠道改为用户ID尾号 2、tigerspin777修复客服链接错误问题</t>
  </si>
  <si>
    <t>美国H5上线 (2025/02/06 17:50:00) 更新内容：
1、jackpot奖池数据小数点展示问题修复</t>
  </si>
  <si>
    <t>1、jackpot奖池数据小数点展示问题修复</t>
  </si>
  <si>
    <t>美国H5上线 (2025/02/06 16:30:00) 更新内容：
1、修复部分用户在游戏内首充到账身金转免费提款额数据异常的问题</t>
  </si>
  <si>
    <t>1、修复部分用户在游戏内首充到账身金转免费提款额数据异常的问题</t>
  </si>
  <si>
    <t>美国H5上线 (2025/01/25 14:00:00) 更新内容：
1、新增PayPal提款方式</t>
  </si>
  <si>
    <t>1、新增PayPal提款方式</t>
  </si>
  <si>
    <t>美国H5上线 (2025/01/25 10:30:00) 更新内容：
1、popular分类下游戏顺序调整</t>
  </si>
  <si>
    <t>1、popular分类下游戏顺序调整</t>
  </si>
  <si>
    <t>美国H5上线 (2025/01/21 19:40:00) 更新内容：
1、野牛游戏获得奖金额溢出问题修复</t>
  </si>
  <si>
    <t>1、野牛游戏获得奖金额溢出问题修复</t>
  </si>
  <si>
    <t>美国H5上线 (2025/01/21 19:40:00) 更新内容：
1、修复诱导说明页按钮状态显示错误的问题</t>
  </si>
  <si>
    <t>1、修复诱导说明页按钮状态显示错误的问题</t>
  </si>
  <si>
    <t>美国H5上线 (2025/01/21 16:50:00) 更新内容：
1、诱导页面优化 2、超级签首充金额修改 3、配置化新包*4</t>
  </si>
  <si>
    <t>1、诱导页面优化 2、超级签首充金额修改 3、配置化新包*4</t>
  </si>
  <si>
    <t>美国H5上线 (2025/01/17 17:00:00) 更新内容：
1、h5服务新增db连接池功能，减少转发服务压力(25%）</t>
  </si>
  <si>
    <t>1、h5服务新增db连接池功能，减少转发服务压力(25%）</t>
  </si>
  <si>
    <t>美国H5上线 (2025/01/17 12:00:00) 更新内容：
1、转盘游戏增加免费模式20秒内断线重连的功能。</t>
  </si>
  <si>
    <t>李欣,陈苏熙</t>
  </si>
  <si>
    <t>1、转盘游戏增加免费模式20秒内断线重连的功能。</t>
  </si>
  <si>
    <t>美国H5上线 (2025/01/16 17:15:00) 更新内容：
1、机器人客服号可切换备份</t>
  </si>
  <si>
    <t>董展(Mipawn),王子金,谢国良</t>
  </si>
  <si>
    <t>1、机器人客服号可切换备份</t>
  </si>
  <si>
    <t>美国H5上线 (2025/01/15 17:20:00) 更新内容：
1、自研子游戏加载图改为远程配置</t>
  </si>
  <si>
    <t>美国H5上线 (2025/01/15 16:15:00) 更新内容：
1、tigerspin上线兑换码功能：
       侧边栏兑换码入口展示
       奖金中心兑换码入口展示
2、美国 H5- 细节和交互优化
3、美国H5 - 充值前需绑定手机号</t>
  </si>
  <si>
    <t>美国H5上线 (2025/01/14 19:30:00) 更新内容：
1、野牛-修复免费模式下重启客户端会继续自动下注的问题题</t>
  </si>
  <si>
    <t>美国H5上线 (2025/01/14 17:15:00) 更新内容：
1、修复游戏内跳转房间外后，回到游戏无法退出的bug</t>
  </si>
  <si>
    <t>美国H5上线 (2025/01/14 15:30:00) 更新内容：
1、野牛、小丑游戏内加入按钮点击事件上报（用于排查用户反馈问题）</t>
  </si>
  <si>
    <t>美国H5上线 (2025/01/13 16:27:00) 更新内容：
1、引导vip添加客服弹框打开标记改为存到服务端，修复用户清除缓存会再次弹出的问题</t>
  </si>
  <si>
    <t>美国H5上线 (2025/01/13 15:00:00) 更新内容：
1.修复充值金额有小数，在游戏房间内无法到账的问题</t>
  </si>
  <si>
    <t>美国H5上线 (2025/01/11 17:15:00) 更新内容：
1、美国H5 - 新增捕鱼投放落地页
2、美国H5 - 更改充值方式usdt图标
3、美国H5 - 修复捕鱼游戏进出弹窗的数值展示问题、修复捕鱼</t>
  </si>
  <si>
    <t>美国H5上线 (2025/01/11 09:30:00) 更新内容：
1、24小时自动重置下线</t>
  </si>
  <si>
    <t>美国H5上线 (2025/01/10 17:22:00) 更新内容：
1、黑名单库，支持设备码拉黑</t>
  </si>
  <si>
    <t>美国H5上线 (2025/01/10 17:22:00) 更新内容：
1、添加7goldslots、7usfish自研子游戏加载LOGO</t>
  </si>
  <si>
    <t>美国H5上线 (2025/01/10 19:50:00) 更新内容：
1、美国H5 - 手机号换绑逻辑更改
2、美国H5 - 接入捕鱼API
3、美国H5 - 联运3新包</t>
  </si>
  <si>
    <t>美国H5上线 (2025/01/09 19:30:00) 更新内容：
1、黑名单库，支持设备码拉黑
2、 引导IOS用户收藏到桌面
3、 超级签应用引导打开浏览器收藏
4、 引导vip添加客服全号段开放</t>
  </si>
  <si>
    <t>美国H5上线 (2025/01/08 19:26:00) 更新内容：
1、首充前后交互一致MVP（仅H5US4SC01渠道)</t>
  </si>
  <si>
    <t>董展</t>
  </si>
  <si>
    <t>美国H5上线 (2025/01/08 13:56:00) 更新内容：
1、USDT 充值发起，新标签/浏览器打开收银台</t>
  </si>
  <si>
    <t>美国H5上线 (2025/01/07 20:02:00) 更新内容：
1、usdt 账号添加34位T开头字符校验
2、提现记录样式调整
3、USDT提示弹窗中充值文案调整，去掉ERC描述</t>
  </si>
  <si>
    <t>美国H5上线 (2025/01/07 17:57:00) 更新内容：
1、联运渠道中的裂变渠道仍统一为_012渠道，不区分裂变产品</t>
  </si>
  <si>
    <t>美国H5上线 (2025/01/07 17:32:00) 更新内容：
1、 美国USDT通道上线，充值和提款增加USDT方式</t>
  </si>
  <si>
    <t>美国H5上线 (2025/01/06 16:37:00) 更新内容：
1、 修改订阅弹窗展示奖励文字为10</t>
  </si>
  <si>
    <t>美国H5上线 (2025/01/06 16:37:00) 更新内容：
1、 裂变渠道按分享APP不同区分不同渠道
2、引导vip添加客服扩大覆盖，新增尾号3-6开放</t>
  </si>
  <si>
    <t>美国H5上线 (2025/01/03 15:27:00) 更新内容：
1、FB账号绑定
2、修改分享按钮上数字显示错误</t>
  </si>
  <si>
    <t>美国H5上线 (2025/01/02 16:00:00) 更新内容：
1、用户成为VIP时，免费奖金改为不足30补至30（之前是不足500补至500）</t>
  </si>
  <si>
    <t>服务器</t>
  </si>
  <si>
    <t>美国H5上线 (2025/01/02 16:00:00) 更新内容：
1、闪电游戏断线重连功能优化。断线后特殊状态保存缓存20秒，期间首充到账后清除缓存</t>
  </si>
  <si>
    <t>谢国良
李欣</t>
  </si>
  <si>
    <t>美国H5上线 (2025/01/02 15:30:00) 更新内容：
1. 修复crazy777游戏4次double成功后，只能获得第三次double奖励的bug。</t>
  </si>
  <si>
    <t>美国H5上线 (2025/01/02 14:54:00) 更新内容：
1、引导VIP用户添加客服（只上尾号1、2）</t>
  </si>
  <si>
    <t>美国H5上线 (2024/12/31 21:10:00) 更新内容：
1、goldparty特殊模式精灵显示bug修复</t>
  </si>
  <si>
    <t>美国H5上线 (2024/12/26 20:10:00) 更新内容：
1、自研子游戏加载页logo跟随不同渠道变化</t>
  </si>
  <si>
    <t>美国H5上线 (2024/12/26 20:10:00) 更新内容：
1、修复游戏中时偶现大厅背景音乐的bug
2、登录页改造，直接访问时取消返回按钮</t>
  </si>
  <si>
    <t>美国H5上线 (2024/12/25 18:05:00) 更新内容：
1、新增裂变渠道（联运裂变渠道预埋）</t>
  </si>
  <si>
    <t>美国H5上线 (2024/12/24 19:30:00) 更新内容：
FreeBonus和JACKPOT提款去掉费率
首页诱导进度条和诱导弹框翻译语言错误修复</t>
  </si>
  <si>
    <t>美国H5上线 (2024/12/24 19:30:00) 更新内容：
闪电游戏特殊模式断线后保存20秒</t>
  </si>
  <si>
    <t>美国H5上线 (2024/12/23 21:13:00) 更新内容：
FreeBonus 任务最低提款改为30
JACKPOT 最低提款改为30
取消裂变首次提款5</t>
  </si>
  <si>
    <t>美国H5上线 (2024/12/22 17:33:00) 更新内容：
1、诱导任务3把最小提现额从5改为9</t>
  </si>
  <si>
    <t>美国H5上线 (2024/12/20 19:00:00) 更新内容：
1、引导VIP用户联系客服暂时下线</t>
  </si>
  <si>
    <t>美国H5上线 (2024/12/20 14:38:00) 更新内容：
1、弹窗关闭体验优化及重置条款增加
2、产品文案翻译优化</t>
  </si>
  <si>
    <t>王子腾
陶俊华</t>
  </si>
  <si>
    <t>美国H5上线 (2024/12/19 14:50:00) 更新内容：
1、修复PG及PP子游戏登录程序因协议解释失败，导致用户卡在登录加载页面不动的问题</t>
  </si>
  <si>
    <t>美国H5上线 (2024/12/19 14:41:00) 更新内容：
1、引导VIP用户添加客服</t>
  </si>
  <si>
    <t>美国H5上线 (2024/12/18 19:55:00) 更新内容：
1、联运渠道的裂变分享渠道修改</t>
  </si>
  <si>
    <t>美国H5上线 (2024/12/18 15:20:00) 更新内容：
1、新增兑换码及引导频道</t>
  </si>
  <si>
    <t>美国H5上线 (2024/12/17 17:45:00) 更新内容：
1、水果机，野牛，发财龙游戏免费模式断线后，20秒内重连会连接上免费模式，不会被清除免费模式数据</t>
  </si>
  <si>
    <t>陶俊华
陈苏熙
李欣</t>
  </si>
  <si>
    <t>美国H5上线 (2024/12/16 20:10:00) 更新内容：
1、信用卡方式充值加送1%
2、Cash App 充值发起跳转至外部浏览器或新标签页打开
3、banner图替换</t>
  </si>
  <si>
    <t>美国H5上线 (2024/12/16 20:10:00) 更新内容：
1、支付发起改为新建标签页或浏览器网页打开</t>
  </si>
  <si>
    <t>美国H5上线 (2024/12/15 18:50:00) 更新内容：
1、修复发财龙倍数显示异常问题</t>
  </si>
  <si>
    <t>美国H5上线 (2024/12/12 16:00:00) 更新内容：
1、hot 分类下前 12个游戏顺序更新（野牛、crazy777、小丑、水果机、闪电、转盘、发财虎、野狼黄金、转盘黄金、阿兹特克、快钱来了、5线水果机）</t>
  </si>
  <si>
    <t>美国H5上线 (2024/12/12 16:00:00) 更新内容：
1、修复h5pemain登出bug
2、修复jackpot抽奖后抽奖次数不更新bug
3、修复落地页埋点统计字段 host=us_h5_web</t>
  </si>
  <si>
    <t>美国H5上线 (2024/12/11 15:30:00) 更新内容：
1、发起cash app支付时，判断apk环境，外部打开cash app支付链接</t>
  </si>
  <si>
    <t>美国H5上线 (2024/12/10 17:35:00) 更新内容：
客服OA和人工切换配置，以便紧急情况下可切换</t>
  </si>
  <si>
    <t>美国H5上线 (2024/12/10 15:30:00) 更新内容：
新增支付方式：CashAPP</t>
  </si>
  <si>
    <t>美国H5上线 (2024/12/10 09:50:00) 更新内容：
修复PP所有子游戏，IOS手机没有音效及背景音乐的问题</t>
  </si>
  <si>
    <t>美国H5上线 (2024/12/09 16:25:00) 更新内容：
1、修复提现方式为 CashAPP 时，用户不可输入英文的问题
2、由于上游不再支持，去掉 PAYPAL 和 VENMO 两</t>
  </si>
  <si>
    <t>美国H5上线 (2024/12/06 18:30:00) 更新内容：
1、102款PG自研子游戏上线</t>
  </si>
  <si>
    <t>美国H5上线 (2024/12/05 13:45:00) 更新内容：
1、首充金额测试
2、机器人客服上线</t>
  </si>
  <si>
    <t>董展
陶俊华</t>
  </si>
  <si>
    <t>美国H5上线 (2024/11/29 19:10:00) 更新内容：
美国充值和提款金额调整(49-&gt;10)，及相应的一些活动数值调整</t>
  </si>
  <si>
    <t>美国H5上线 (2024/11/28 14:20:00) 更新内容：
1、H5内PWA安装安全弹窗文案语言修改
2、whatsapp裂变激活弹窗文案金额更改</t>
  </si>
  <si>
    <t>美国H5上线 (2024/11/27 22:00:00) 更新内容：
新版本上线</t>
  </si>
  <si>
    <t>原始森林，人数占比9%，付费占比1-2%，对整体数据无明显影响</t>
  </si>
  <si>
    <t>墨西哥W2A 于 7月30日上线了，流水活动优化复盘（原来打小丑流水可以抽JP，现在改为8个游戏）
1、7月20-30日人均流水1336，8月1日-10日人均流水1242，-94
2、7月20-30日总付费率25.75%，8月1日-10日总付费率25.14%，-0.61%
3、7月20-30日ARPPU263，8月1日-10日ARPPU271，+7.5
4、7月20-30日JP提款率58.58%，8月1日-10日JP提款率59.88%，+1.30%
5、7月20-30日JP提款金额率14.99%，8月1日-10日JP提款金额率16.25%，+1.26%
6、8月1日-10日留存比7月20-30日高，但是因为新增量级减少，不能100%确定
结论
1、流水活动优化，仅针对W2A用户，量级较少，对于流水和付费率提升没有效果
2、流水活动优化，带来更多的JP提款，提款会使用户付费金额和留存增加</t>
  </si>
  <si>
    <t>仅墨西哥W2A投放</t>
  </si>
  <si>
    <t>日期</t>
  </si>
  <si>
    <t>游戏人数</t>
  </si>
  <si>
    <t>vip人均流水</t>
  </si>
  <si>
    <t>付费人数</t>
  </si>
  <si>
    <t>付费比率</t>
  </si>
  <si>
    <t>充值金额</t>
  </si>
  <si>
    <t>ARPPU</t>
  </si>
  <si>
    <t>JP提款人数</t>
  </si>
  <si>
    <t>JP提款率</t>
  </si>
  <si>
    <t>JP提款金额</t>
  </si>
  <si>
    <t>人均提款</t>
  </si>
  <si>
    <t>提款金额比率</t>
  </si>
  <si>
    <t>7月20至7月30</t>
  </si>
  <si>
    <t>8月10日至8月10日</t>
  </si>
  <si>
    <t>对比</t>
  </si>
  <si>
    <t>墨西哥于8月6日上线
动物派对，cz777，发财兔，发财龙
1、参游：动物派对 1.5%，cz777 17%，发财兔 9%，发财龙 10%
2、流水：动物派对 0.1%，cz777 1.5%，发财兔 2.5%，发财龙 2.5%
3、消耗：动物派对 0.3%，cz777 3%，发财兔 7%，发财龙 6%
4、复购：动物派对 0.2%，cz777 5.5%，发财兔 2%，发财龙 3%
5、对于整体付费数据无明显提升
结论
墨西哥新增游戏并不是特别喜欢的类型，各项数据占比均偏低，对于大盘无明显影响</t>
  </si>
  <si>
    <t>墨西哥，每日登陆奖励优化数据复盘，8月6日，登陆奖励改为22点即可领取次日
1、8月6日之后，22/23点登陆奖励领取人数占比提升 14%
2、8月6日之后，22/23点在线游戏人数提占比升 3%
3、8月6日之后，22/23点在充值金额占比提升 1%
结论是，调整登陆奖励领取时间，对于引导用户行为是有效果的</t>
  </si>
  <si>
    <t>墨西哥h5，诱导3.0数据
1、功能漏斗，对比巴西数据，正常
2、27日上线后，vip次留和pwa投放 首日ROAS 数据，均有稳定提升</t>
  </si>
  <si/>
  <si>
    <t>10月8日 ，墨西哥尾号2，3使用新收银台
结论
1、新老收银台并无明显成功率差距</t>
  </si>
  <si>
    <t/>
  </si>
  <si>
    <t>10月8日 ，墨西哥尾号2，3使用新收银台</t>
  </si>
  <si>
    <t>结论</t>
  </si>
  <si>
    <t>1、新老收银台并无明显成功率差距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</si>
</sst>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yyyy/m/d h:mm:ss.0"/>
  </numFmts>
  <fonts count="192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u/>
      <sz val="10"/>
      <color theme="10"/>
      <name val="等线"/>
      <family val="2"/>
      <charset val="134"/>
      <scheme val="minor"/>
    </font>
    <font>
      <sz val="10"/>
      <color theme="1"/>
      <name val="等线"/>
      <family val="2"/>
      <charset val="134"/>
      <scheme val="minor"/>
    </font>
    <font>
      <sz val="10"/>
    </font>
    <font>
      <sz val="10"/>
      <name val="Microsoft YaHei"/>
    </font>
    <font>
      <sz val="12"/>
      <name val="Microsoft YaHei"/>
    </font>
    <font>
      <b/>
      <sz val="10"/>
    </font>
    <font>
      <b/>
      <sz val="11"/>
      <name val="Microsoft YaHei"/>
    </font>
    <font>
      <sz val="10"/>
      <color rgb="FFFF0000"/>
      <name val="Microsoft YaHei"/>
    </font>
    <font>
      <sz val="12"/>
      <name val="宋体"/>
    </font>
    <font>
      <sz val="10"/>
      <color rgb="FFFFFFFF"/>
    </font>
    <font>
      <sz val="12"/>
      <name val="Microsoft YaHei"/>
    </font>
    <font>
      <sz val="10"/>
      <name val="Microsoft YaHei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color rgb="FFFFFFFF"/>
    </font>
    <font>
      <sz val="10"/>
      <name val="Microsoft YaHei"/>
    </font>
    <font>
      <sz val="10"/>
      <name val="Microsoft YaHei"/>
    </font>
    <font>
      <sz val="10"/>
      <name val="Microsoft YaHei"/>
    </font>
    <font>
      <sz val="10"/>
      <color rgb="FFFFFFFF"/>
    </font>
    <font>
      <sz val="10"/>
      <name val="Microsoft YaHei"/>
    </font>
    <font>
      <sz val="12"/>
      <name val="宋体"/>
    </font>
    <font>
      <sz val="12"/>
      <name val="宋体"/>
    </font>
    <font>
      <sz val="10"/>
      <color rgb="FFFFFFFF"/>
    </font>
    <font>
      <sz val="12"/>
      <name val="宋体"/>
    </font>
    <font>
      <sz val="10"/>
      <color rgb="FFFFFFFF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0"/>
      <color rgb="FFFFFFFF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0"/>
      <color rgb="FFFFFFFF"/>
    </font>
    <font>
      <sz val="12"/>
      <name val="宋体"/>
    </font>
    <font>
      <sz val="10"/>
      <color rgb="FFFFFFFF"/>
    </font>
    <font>
      <sz val="12"/>
      <name val="宋体"/>
    </font>
    <font>
      <sz val="12"/>
      <name val="宋体"/>
    </font>
    <font>
      <sz val="10"/>
      <color rgb="FFFFFFFF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0"/>
      <color rgb="FFFFFFFF"/>
    </font>
    <font>
      <sz val="12"/>
      <name val="宋体"/>
    </font>
    <font>
      <sz val="10"/>
      <color rgb="FFFFFFFF"/>
    </font>
    <font>
      <sz val="12"/>
      <name val="宋体"/>
    </font>
    <font>
      <sz val="10"/>
      <color rgb="FFFFFFFF"/>
    </font>
    <font>
      <sz val="12"/>
      <name val="宋体"/>
    </font>
    <font>
      <sz val="10"/>
      <color rgb="FFFFFFFF"/>
    </font>
    <font>
      <sz val="12"/>
      <name val="宋体"/>
    </font>
    <font>
      <sz val="10"/>
      <color rgb="FFFFFFFF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0"/>
      <color rgb="FFFFFFFF"/>
    </font>
    <font>
      <sz val="12"/>
      <name val="宋体"/>
    </font>
    <font>
      <sz val="10"/>
      <color rgb="FFFFFFFF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0"/>
      <color rgb="FFFFFFFF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0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0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0"/>
      <name val="Microsoft YaHei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2"/>
      <name val="宋体"/>
    </font>
    <font>
      <sz val="10"/>
      <name val="Microsoft YaHei"/>
    </font>
    <font>
      <sz val="12"/>
      <name val="宋体"/>
    </font>
    <font>
      <sz val="12"/>
      <name val="宋体"/>
    </font>
    <font>
      <sz val="12"/>
      <name val="宋体"/>
    </font>
  </fonts>
  <fills count="4">
    <fill>
      <patternFill patternType="none"/>
    </fill>
    <fill>
      <patternFill patternType="gray125"/>
    </fill>
    <fill>
      <patternFill patternType="solid">
        <fgColor rgb="FFFEE598"/>
      </patternFill>
    </fill>
    <fill>
      <patternFill patternType="solid">
        <fgColor rgb="FFFFFF00"/>
      </patternFill>
    </fill>
  </fills>
  <borders count="8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229">
    <xf numFmtId="0" fontId="0" fillId="0" borderId="0" xfId="0">
      <alignment vertical="center"/>
    </xf>
    <xf numFmtId="0" fontId="2" fillId="0" borderId="0" xfId="1">
      <alignment vertical="center"/>
    </xf>
    <xf numFmtId="0" fontId="3" fillId="0" borderId="0" xfId="0" quotePrefix="1">
      <alignment vertical="center"/>
    </xf>
    <xf numFmtId="0" fontId="3" fillId="0" borderId="0" xfId="0">
      <alignment vertical="center" wrapText="1"/>
    </xf>
    <xf numFmtId="0" fontId="3" fillId="0" borderId="0" xfId="0">
      <alignment vertical="center"/>
    </xf>
    <xf numFmtId="0" fontId="4" fillId="0" borderId="1" xfId="0" applyFont="1" applyBorder="1" applyProtection="1">
      <alignment vertical="center"/>
    </xf>
    <xf numFmtId="0" fontId="5" fillId="0" borderId="2" xfId="0" applyFont="1" applyBorder="1" applyProtection="1">
      <alignment horizontal="center" vertical="center"/>
    </xf>
    <xf numFmtId="0" fontId="4" fillId="0" borderId="0" xfId="0" applyFont="1">
      <alignment vertical="center"/>
    </xf>
    <xf numFmtId="0" fontId="6" fillId="2" borderId="1" xfId="0" applyFont="1" applyFill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4" fillId="0" borderId="3" xfId="0" applyFont="1" applyBorder="1" applyProtection="1">
      <alignment vertical="center"/>
    </xf>
    <xf numFmtId="0" fontId="7" fillId="0" borderId="1" xfId="0" applyFont="1" applyBorder="1" applyProtection="1">
      <alignment vertical="center"/>
    </xf>
    <xf numFmtId="0" fontId="8" fillId="0" borderId="1" xfId="0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4" fillId="0" borderId="0" xfId="0" applyFont="1">
      <alignment horizontal="center" vertical="center"/>
    </xf>
    <xf numFmtId="0" fontId="4" fillId="0" borderId="0" xfId="0" applyFont="1">
      <alignment horizontal="center" vertical="center"/>
    </xf>
    <xf numFmtId="0" fontId="7" fillId="0" borderId="1" xfId="0" applyFont="1" applyBorder="1" applyProtection="1">
      <alignment horizontal="left" vertical="center"/>
    </xf>
    <xf numFmtId="10" fontId="5" fillId="0" borderId="1" xfId="0" applyNumberFormat="1" applyFont="1" applyBorder="1" applyProtection="1">
      <alignment horizontal="center" vertical="center"/>
    </xf>
    <xf numFmtId="0" fontId="9" fillId="3" borderId="1" xfId="0" applyFont="1" applyFill="1" applyBorder="1" applyProtection="1">
      <alignment horizontal="center" vertical="center"/>
    </xf>
    <xf numFmtId="164" fontId="10" fillId="0" borderId="1" xfId="0" applyNumberFormat="1" applyFont="1" applyBorder="1" applyProtection="1">
      <alignment horizontal="left" vertical="center"/>
    </xf>
    <xf numFmtId="10" fontId="9" fillId="3" borderId="1" xfId="0" applyNumberFormat="1" applyFont="1" applyFill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5" fillId="0" borderId="2" xfId="0" applyFont="1" applyBorder="1" applyProtection="1">
      <alignment vertical="center" wrapText="1"/>
    </xf>
    <xf numFmtId="0" fontId="6" fillId="2" borderId="4" xfId="0" applyFont="1" applyFill="1" applyBorder="1" applyProtection="1">
      <alignment horizontal="center" vertical="center"/>
    </xf>
    <xf numFmtId="0" fontId="5" fillId="3" borderId="1" xfId="0" applyFont="1" applyFill="1" applyBorder="1" applyProtection="1">
      <alignment horizontal="center" vertical="center"/>
    </xf>
    <xf numFmtId="10" fontId="5" fillId="3" borderId="1" xfId="0" applyNumberFormat="1" applyFont="1" applyFill="1" applyBorder="1" applyProtection="1">
      <alignment horizontal="center" vertical="center"/>
    </xf>
    <xf numFmtId="0" fontId="5" fillId="0" borderId="5" xfId="0" applyFont="1" applyBorder="1" applyProtection="1">
      <alignment horizontal="center" vertical="center"/>
    </xf>
    <xf numFmtId="164" fontId="10" fillId="0" borderId="2" xfId="0" applyNumberFormat="1" applyFont="1" applyBorder="1" applyProtection="1">
      <alignment horizontal="left" vertical="center"/>
    </xf>
    <xf numFmtId="0" fontId="5" fillId="0" borderId="3" xfId="0" applyFont="1" applyBorder="1" applyProtection="1">
      <alignment horizontal="center" vertical="center"/>
    </xf>
    <xf numFmtId="0" fontId="4" fillId="0" borderId="1" xfId="0" applyFont="1" applyBorder="1" applyProtection="1">
      <alignment horizontal="center" vertical="center"/>
    </xf>
    <xf numFmtId="0" fontId="11" fillId="0" borderId="0" xfId="0" applyFont="1">
      <alignment vertical="center"/>
    </xf>
    <xf numFmtId="0" fontId="4" fillId="0" borderId="5" xfId="0" applyFont="1" applyBorder="1" applyProtection="1">
      <alignment horizontal="center" vertical="center"/>
    </xf>
    <xf numFmtId="164" fontId="10" fillId="0" borderId="6" xfId="0" applyNumberFormat="1" applyFont="1" applyBorder="1" applyProtection="1">
      <alignment horizontal="left" vertical="center"/>
    </xf>
    <xf numFmtId="164" fontId="4" fillId="0" borderId="1" xfId="0" applyNumberFormat="1" applyFont="1" applyBorder="1" applyProtection="1">
      <alignment horizontal="center" vertical="center"/>
    </xf>
    <xf numFmtId="164" fontId="10" fillId="0" borderId="2" xfId="0" applyNumberFormat="1" applyFont="1" applyBorder="1" applyProtection="1">
      <alignment horizontal="left" vertical="center" wrapText="1"/>
    </xf>
    <xf numFmtId="164" fontId="4" fillId="0" borderId="1" xfId="0" applyNumberFormat="1" applyFont="1" applyBorder="1" applyProtection="1">
      <alignment horizontal="left" vertical="center"/>
    </xf>
    <xf numFmtId="164" fontId="4" fillId="0" borderId="5" xfId="0" applyNumberFormat="1" applyFont="1" applyBorder="1" applyProtection="1">
      <alignment horizontal="left" vertical="center"/>
    </xf>
    <xf numFmtId="0" fontId="5" fillId="0" borderId="1" xfId="0" applyFont="1" applyBorder="1" applyProtection="1">
      <alignment horizontal="center" vertical="center" wrapText="1"/>
    </xf>
    <xf numFmtId="164" fontId="4" fillId="0" borderId="5" xfId="0" applyNumberFormat="1" applyFont="1" applyBorder="1" applyProtection="1">
      <alignment horizontal="center" vertical="center"/>
    </xf>
    <xf numFmtId="164" fontId="4" fillId="0" borderId="1" xfId="0" applyNumberFormat="1" applyFont="1" applyBorder="1" applyProtection="1">
      <alignment vertical="center"/>
    </xf>
    <xf numFmtId="0" fontId="4" fillId="0" borderId="1" xfId="0" applyFont="1" applyBorder="1" applyProtection="1">
      <alignment vertical="center"/>
    </xf>
    <xf numFmtId="164" fontId="4" fillId="0" borderId="5" xfId="0" applyNumberFormat="1" applyFont="1" applyBorder="1" applyProtection="1">
      <alignment vertical="center"/>
    </xf>
    <xf numFmtId="0" fontId="4" fillId="0" borderId="5" xfId="0" applyFont="1" applyBorder="1" applyProtection="1">
      <alignment vertical="center"/>
    </xf>
    <xf numFmtId="0" fontId="5" fillId="0" borderId="7" xfId="0" applyFont="1" applyBorder="1" applyProtection="1">
      <alignment horizontal="center" vertical="center"/>
    </xf>
    <xf numFmtId="0" fontId="5" fillId="0" borderId="2" xfId="0" applyFont="1" applyBorder="1" applyProtection="1">
      <alignment horizontal="center" vertical="center" wrapText="1"/>
    </xf>
    <xf numFmtId="164" fontId="4" fillId="0" borderId="5" xfId="0" applyNumberFormat="1" applyFont="1" applyBorder="1" applyProtection="1">
      <alignment horizontal="center" vertical="center"/>
    </xf>
    <xf numFmtId="0" fontId="4" fillId="0" borderId="5" xfId="0" applyFont="1" applyBorder="1" applyProtection="1">
      <alignment horizontal="center" vertical="center"/>
    </xf>
    <xf numFmtId="164" fontId="4" fillId="0" borderId="1" xfId="0" applyNumberFormat="1" applyFont="1" applyBorder="1" applyProtection="1">
      <alignment horizontal="center" vertical="center"/>
    </xf>
    <xf numFmtId="0" fontId="4" fillId="0" borderId="1" xfId="0" applyFont="1" applyBorder="1" applyProtection="1">
      <alignment horizontal="center" vertical="center"/>
    </xf>
    <xf numFmtId="0" fontId="12" fillId="2" borderId="1" xfId="0" applyFont="1" applyFill="1" applyBorder="1" applyProtection="1">
      <alignment horizontal="center" vertical="center" wrapText="1"/>
    </xf>
    <xf numFmtId="0" fontId="13" fillId="0" borderId="2" xfId="0" applyFont="1" applyBorder="1" applyProtection="1">
      <alignment vertical="center" wrapText="1"/>
    </xf>
    <xf numFmtId="0" fontId="14" fillId="0" borderId="2" xfId="0" applyFont="1" applyBorder="1" applyProtection="1">
      <alignment vertical="center" wrapText="1"/>
    </xf>
    <xf numFmtId="0" fontId="15" fillId="0" borderId="0" xfId="0" applyFont="1">
      <alignment vertical="center" wrapText="1"/>
    </xf>
    <xf numFmtId="0" fontId="16" fillId="0" borderId="2" xfId="0" applyFont="1" applyBorder="1" applyProtection="1">
      <alignment vertical="center" wrapText="1"/>
    </xf>
    <xf numFmtId="0" fontId="17" fillId="0" borderId="0" xfId="0" applyFont="1">
      <alignment vertical="center" wrapText="1"/>
    </xf>
    <xf numFmtId="0" fontId="18" fillId="0" borderId="2" xfId="0" applyFont="1" applyBorder="1" applyProtection="1">
      <alignment vertical="center" wrapText="1"/>
    </xf>
    <xf numFmtId="0" fontId="19" fillId="0" borderId="2" xfId="0" applyFont="1" applyBorder="1" applyProtection="1">
      <alignment vertical="center" wrapText="1"/>
    </xf>
    <xf numFmtId="0" fontId="20" fillId="0" borderId="0" xfId="0" applyFont="1">
      <alignment vertical="center" wrapText="1"/>
    </xf>
    <xf numFmtId="0" fontId="21" fillId="0" borderId="2" xfId="0" applyFont="1" applyBorder="1" applyProtection="1">
      <alignment vertical="center" wrapText="1"/>
    </xf>
    <xf numFmtId="0" fontId="22" fillId="0" borderId="0" xfId="0" applyFont="1">
      <alignment vertical="center" wrapText="1"/>
    </xf>
    <xf numFmtId="0" fontId="23" fillId="0" borderId="2" xfId="0" applyFont="1" applyBorder="1" applyProtection="1">
      <alignment vertical="center" wrapText="1"/>
    </xf>
    <xf numFmtId="0" fontId="24" fillId="0" borderId="2" xfId="0" applyFont="1" applyBorder="1" applyProtection="1">
      <alignment vertical="center" wrapText="1"/>
    </xf>
    <xf numFmtId="0" fontId="25" fillId="0" borderId="0" xfId="0" applyFont="1">
      <alignment vertical="center" wrapText="1"/>
    </xf>
    <xf numFmtId="0" fontId="26" fillId="0" borderId="2" xfId="0" applyFont="1" applyBorder="1" applyProtection="1">
      <alignment vertical="center" wrapText="1"/>
    </xf>
    <xf numFmtId="0" fontId="27" fillId="0" borderId="0" xfId="0" applyFont="1">
      <alignment vertical="center" wrapText="1"/>
    </xf>
    <xf numFmtId="0" fontId="28" fillId="0" borderId="2" xfId="0" applyFont="1" applyBorder="1" applyProtection="1">
      <alignment vertical="center" wrapText="1"/>
    </xf>
    <xf numFmtId="0" fontId="29" fillId="0" borderId="0" xfId="0" applyFont="1">
      <alignment vertical="center" wrapText="1"/>
    </xf>
    <xf numFmtId="0" fontId="30" fillId="0" borderId="2" xfId="0" applyFont="1" applyBorder="1" applyProtection="1">
      <alignment vertical="center" wrapText="1"/>
    </xf>
    <xf numFmtId="0" fontId="31" fillId="0" borderId="0" xfId="0" applyFont="1">
      <alignment vertical="center" wrapText="1"/>
    </xf>
    <xf numFmtId="0" fontId="32" fillId="0" borderId="2" xfId="0" applyFont="1" applyBorder="1" applyProtection="1">
      <alignment vertical="center" wrapText="1"/>
    </xf>
    <xf numFmtId="0" fontId="33" fillId="0" borderId="0" xfId="0" applyFont="1">
      <alignment vertical="center" wrapText="1"/>
    </xf>
    <xf numFmtId="0" fontId="34" fillId="0" borderId="2" xfId="0" applyFont="1" applyBorder="1" applyProtection="1">
      <alignment vertical="center" wrapText="1"/>
    </xf>
    <xf numFmtId="0" fontId="35" fillId="0" borderId="0" xfId="0" applyFont="1">
      <alignment vertical="center" wrapText="1"/>
    </xf>
    <xf numFmtId="0" fontId="36" fillId="0" borderId="2" xfId="0" applyFont="1" applyBorder="1" applyProtection="1">
      <alignment vertical="center" wrapText="1"/>
    </xf>
    <xf numFmtId="0" fontId="37" fillId="0" borderId="0" xfId="0" applyFont="1">
      <alignment vertical="center" wrapText="1"/>
    </xf>
    <xf numFmtId="0" fontId="38" fillId="0" borderId="2" xfId="0" applyFont="1" applyBorder="1" applyProtection="1">
      <alignment vertical="center" wrapText="1"/>
    </xf>
    <xf numFmtId="0" fontId="39" fillId="0" borderId="0" xfId="0" applyFont="1">
      <alignment vertical="center" wrapText="1"/>
    </xf>
    <xf numFmtId="0" fontId="40" fillId="0" borderId="2" xfId="0" applyFont="1" applyBorder="1" applyProtection="1">
      <alignment vertical="center" wrapText="1"/>
    </xf>
    <xf numFmtId="0" fontId="41" fillId="0" borderId="2" xfId="0" applyFont="1" applyBorder="1" applyProtection="1">
      <alignment vertical="center" wrapText="1"/>
    </xf>
    <xf numFmtId="0" fontId="42" fillId="0" borderId="2" xfId="0" applyFont="1" applyBorder="1" applyProtection="1">
      <alignment vertical="center" wrapText="1"/>
    </xf>
    <xf numFmtId="0" fontId="43" fillId="0" borderId="0" xfId="0" applyFont="1">
      <alignment vertical="center" wrapText="1"/>
    </xf>
    <xf numFmtId="0" fontId="44" fillId="0" borderId="2" xfId="0" applyFont="1" applyBorder="1" applyProtection="1">
      <alignment vertical="center" wrapText="1"/>
    </xf>
    <xf numFmtId="0" fontId="45" fillId="0" borderId="0" xfId="0" applyFont="1">
      <alignment vertical="center" wrapText="1"/>
    </xf>
    <xf numFmtId="0" fontId="46" fillId="0" borderId="2" xfId="0" applyFont="1" applyBorder="1" applyProtection="1">
      <alignment vertical="center" wrapText="1"/>
    </xf>
    <xf numFmtId="0" fontId="47" fillId="0" borderId="0" xfId="0" applyFont="1">
      <alignment vertical="center" wrapText="1"/>
    </xf>
    <xf numFmtId="0" fontId="48" fillId="0" borderId="2" xfId="0" applyFont="1" applyBorder="1" applyProtection="1">
      <alignment vertical="center" wrapText="1"/>
    </xf>
    <xf numFmtId="0" fontId="49" fillId="0" borderId="0" xfId="0" applyFont="1">
      <alignment vertical="center" wrapText="1"/>
    </xf>
    <xf numFmtId="0" fontId="50" fillId="0" borderId="2" xfId="0" applyFont="1" applyBorder="1" applyProtection="1">
      <alignment vertical="center" wrapText="1"/>
    </xf>
    <xf numFmtId="0" fontId="51" fillId="0" borderId="0" xfId="0" applyFont="1">
      <alignment vertical="center" wrapText="1"/>
    </xf>
    <xf numFmtId="0" fontId="52" fillId="0" borderId="2" xfId="0" applyFont="1" applyBorder="1" applyProtection="1">
      <alignment vertical="center" wrapText="1"/>
    </xf>
    <xf numFmtId="0" fontId="53" fillId="0" borderId="2" xfId="0" applyFont="1" applyBorder="1" applyProtection="1">
      <alignment vertical="center" wrapText="1"/>
    </xf>
    <xf numFmtId="0" fontId="54" fillId="0" borderId="2" xfId="0" applyFont="1" applyBorder="1" applyProtection="1">
      <alignment vertical="center" wrapText="1"/>
    </xf>
    <xf numFmtId="0" fontId="55" fillId="0" borderId="0" xfId="0" applyFont="1">
      <alignment vertical="center" wrapText="1"/>
    </xf>
    <xf numFmtId="0" fontId="56" fillId="0" borderId="2" xfId="0" applyFont="1" applyBorder="1" applyProtection="1">
      <alignment vertical="center" wrapText="1"/>
    </xf>
    <xf numFmtId="164" fontId="57" fillId="0" borderId="2" xfId="0" applyNumberFormat="1" applyFont="1" applyBorder="1" applyProtection="1">
      <alignment horizontal="left" vertical="center" wrapText="1"/>
    </xf>
    <xf numFmtId="164" fontId="58" fillId="0" borderId="2" xfId="0" applyNumberFormat="1" applyFont="1" applyBorder="1" applyProtection="1">
      <alignment horizontal="left" vertical="center" wrapText="1"/>
    </xf>
    <xf numFmtId="0" fontId="59" fillId="0" borderId="0" xfId="0" applyFont="1">
      <alignment vertical="center" wrapText="1"/>
    </xf>
    <xf numFmtId="164" fontId="60" fillId="0" borderId="2" xfId="0" applyNumberFormat="1" applyFont="1" applyBorder="1" applyProtection="1">
      <alignment horizontal="left" vertical="center" wrapText="1"/>
    </xf>
    <xf numFmtId="0" fontId="61" fillId="0" borderId="0" xfId="0" applyFont="1">
      <alignment vertical="center" wrapText="1"/>
    </xf>
    <xf numFmtId="164" fontId="62" fillId="0" borderId="2" xfId="0" applyNumberFormat="1" applyFont="1" applyBorder="1" applyProtection="1">
      <alignment horizontal="left" vertical="center" wrapText="1"/>
    </xf>
    <xf numFmtId="164" fontId="63" fillId="0" borderId="2" xfId="0" applyNumberFormat="1" applyFont="1" applyBorder="1" applyProtection="1">
      <alignment horizontal="left" vertical="center" wrapText="1"/>
    </xf>
    <xf numFmtId="164" fontId="64" fillId="0" borderId="2" xfId="0" applyNumberFormat="1" applyFont="1" applyBorder="1" applyProtection="1">
      <alignment horizontal="left" vertical="center" wrapText="1"/>
    </xf>
    <xf numFmtId="164" fontId="65" fillId="0" borderId="2" xfId="0" applyNumberFormat="1" applyFont="1" applyBorder="1" applyProtection="1">
      <alignment horizontal="left" vertical="center" wrapText="1"/>
    </xf>
    <xf numFmtId="164" fontId="66" fillId="0" borderId="2" xfId="0" applyNumberFormat="1" applyFont="1" applyBorder="1" applyProtection="1">
      <alignment horizontal="left" vertical="center" wrapText="1"/>
    </xf>
    <xf numFmtId="0" fontId="67" fillId="0" borderId="0" xfId="0" applyFont="1">
      <alignment vertical="center" wrapText="1"/>
    </xf>
    <xf numFmtId="164" fontId="68" fillId="0" borderId="2" xfId="0" applyNumberFormat="1" applyFont="1" applyBorder="1" applyProtection="1">
      <alignment horizontal="left" vertical="center" wrapText="1"/>
    </xf>
    <xf numFmtId="164" fontId="69" fillId="0" borderId="2" xfId="0" applyNumberFormat="1" applyFont="1" applyBorder="1" applyProtection="1">
      <alignment horizontal="left" vertical="center" wrapText="1"/>
    </xf>
    <xf numFmtId="164" fontId="70" fillId="0" borderId="2" xfId="0" applyNumberFormat="1" applyFont="1" applyBorder="1" applyProtection="1">
      <alignment horizontal="left" vertical="center" wrapText="1"/>
    </xf>
    <xf numFmtId="164" fontId="71" fillId="0" borderId="2" xfId="0" applyNumberFormat="1" applyFont="1" applyBorder="1" applyProtection="1">
      <alignment horizontal="left" vertical="center" wrapText="1"/>
    </xf>
    <xf numFmtId="164" fontId="72" fillId="0" borderId="2" xfId="0" applyNumberFormat="1" applyFont="1" applyBorder="1" applyProtection="1">
      <alignment horizontal="left" vertical="center" wrapText="1"/>
    </xf>
    <xf numFmtId="0" fontId="73" fillId="0" borderId="0" xfId="0" applyFont="1">
      <alignment vertical="center" wrapText="1"/>
    </xf>
    <xf numFmtId="164" fontId="74" fillId="0" borderId="2" xfId="0" applyNumberFormat="1" applyFont="1" applyBorder="1" applyProtection="1">
      <alignment horizontal="left" vertical="center" wrapText="1"/>
    </xf>
    <xf numFmtId="0" fontId="75" fillId="0" borderId="0" xfId="0" applyFont="1">
      <alignment vertical="center" wrapText="1"/>
    </xf>
    <xf numFmtId="164" fontId="76" fillId="0" borderId="2" xfId="0" applyNumberFormat="1" applyFont="1" applyBorder="1" applyProtection="1">
      <alignment horizontal="left" vertical="center" wrapText="1"/>
    </xf>
    <xf numFmtId="164" fontId="77" fillId="0" borderId="2" xfId="0" applyNumberFormat="1" applyFont="1" applyBorder="1" applyProtection="1">
      <alignment horizontal="left" vertical="center" wrapText="1"/>
    </xf>
    <xf numFmtId="0" fontId="78" fillId="0" borderId="0" xfId="0" applyFont="1">
      <alignment vertical="center" wrapText="1"/>
    </xf>
    <xf numFmtId="164" fontId="79" fillId="0" borderId="2" xfId="0" applyNumberFormat="1" applyFont="1" applyBorder="1" applyProtection="1">
      <alignment horizontal="left" vertical="center" wrapText="1"/>
    </xf>
    <xf numFmtId="164" fontId="80" fillId="0" borderId="2" xfId="0" applyNumberFormat="1" applyFont="1" applyBorder="1" applyProtection="1">
      <alignment horizontal="left" vertical="center" wrapText="1"/>
    </xf>
    <xf numFmtId="164" fontId="81" fillId="0" borderId="2" xfId="0" applyNumberFormat="1" applyFont="1" applyBorder="1" applyProtection="1">
      <alignment horizontal="left" vertical="center" wrapText="1"/>
    </xf>
    <xf numFmtId="164" fontId="82" fillId="0" borderId="2" xfId="0" applyNumberFormat="1" applyFont="1" applyBorder="1" applyProtection="1">
      <alignment horizontal="left" vertical="center" wrapText="1"/>
    </xf>
    <xf numFmtId="0" fontId="83" fillId="0" borderId="0" xfId="0" applyFont="1">
      <alignment vertical="center" wrapText="1"/>
    </xf>
    <xf numFmtId="164" fontId="84" fillId="0" borderId="2" xfId="0" applyNumberFormat="1" applyFont="1" applyBorder="1" applyProtection="1">
      <alignment horizontal="left" vertical="center" wrapText="1"/>
    </xf>
    <xf numFmtId="0" fontId="85" fillId="0" borderId="0" xfId="0" applyFont="1">
      <alignment vertical="center" wrapText="1"/>
    </xf>
    <xf numFmtId="164" fontId="86" fillId="0" borderId="2" xfId="0" applyNumberFormat="1" applyFont="1" applyBorder="1" applyProtection="1">
      <alignment horizontal="left" vertical="center" wrapText="1"/>
    </xf>
    <xf numFmtId="0" fontId="87" fillId="0" borderId="0" xfId="0" applyFont="1">
      <alignment vertical="center" wrapText="1"/>
    </xf>
    <xf numFmtId="164" fontId="88" fillId="0" borderId="2" xfId="0" applyNumberFormat="1" applyFont="1" applyBorder="1" applyProtection="1">
      <alignment horizontal="left" vertical="center" wrapText="1"/>
    </xf>
    <xf numFmtId="0" fontId="89" fillId="0" borderId="0" xfId="0" applyFont="1">
      <alignment vertical="center" wrapText="1"/>
    </xf>
    <xf numFmtId="164" fontId="90" fillId="0" borderId="2" xfId="0" applyNumberFormat="1" applyFont="1" applyBorder="1" applyProtection="1">
      <alignment horizontal="left" vertical="center" wrapText="1"/>
    </xf>
    <xf numFmtId="0" fontId="91" fillId="0" borderId="0" xfId="0" applyFont="1">
      <alignment vertical="center" wrapText="1"/>
    </xf>
    <xf numFmtId="164" fontId="92" fillId="0" borderId="2" xfId="0" applyNumberFormat="1" applyFont="1" applyBorder="1" applyProtection="1">
      <alignment horizontal="left" vertical="center" wrapText="1"/>
    </xf>
    <xf numFmtId="164" fontId="93" fillId="0" borderId="2" xfId="0" applyNumberFormat="1" applyFont="1" applyBorder="1" applyProtection="1">
      <alignment horizontal="left" vertical="center" wrapText="1"/>
    </xf>
    <xf numFmtId="164" fontId="94" fillId="0" borderId="2" xfId="0" applyNumberFormat="1" applyFont="1" applyBorder="1" applyProtection="1">
      <alignment horizontal="left" vertical="center" wrapText="1"/>
    </xf>
    <xf numFmtId="164" fontId="95" fillId="0" borderId="2" xfId="0" applyNumberFormat="1" applyFont="1" applyBorder="1" applyProtection="1">
      <alignment horizontal="left" vertical="center" wrapText="1"/>
    </xf>
    <xf numFmtId="164" fontId="96" fillId="0" borderId="2" xfId="0" applyNumberFormat="1" applyFont="1" applyBorder="1" applyProtection="1">
      <alignment horizontal="left" vertical="center" wrapText="1"/>
    </xf>
    <xf numFmtId="164" fontId="97" fillId="0" borderId="2" xfId="0" applyNumberFormat="1" applyFont="1" applyBorder="1" applyProtection="1">
      <alignment horizontal="left" vertical="center" wrapText="1"/>
    </xf>
    <xf numFmtId="164" fontId="98" fillId="0" borderId="2" xfId="0" applyNumberFormat="1" applyFont="1" applyBorder="1" applyProtection="1">
      <alignment horizontal="left" vertical="center" wrapText="1"/>
    </xf>
    <xf numFmtId="164" fontId="99" fillId="0" borderId="2" xfId="0" applyNumberFormat="1" applyFont="1" applyBorder="1" applyProtection="1">
      <alignment horizontal="left" vertical="center" wrapText="1"/>
    </xf>
    <xf numFmtId="164" fontId="100" fillId="0" borderId="2" xfId="0" applyNumberFormat="1" applyFont="1" applyBorder="1" applyProtection="1">
      <alignment horizontal="left" vertical="center" wrapText="1"/>
    </xf>
    <xf numFmtId="0" fontId="101" fillId="0" borderId="0" xfId="0" applyFont="1">
      <alignment vertical="center" wrapText="1"/>
    </xf>
    <xf numFmtId="164" fontId="102" fillId="0" borderId="2" xfId="0" applyNumberFormat="1" applyFont="1" applyBorder="1" applyProtection="1">
      <alignment horizontal="left" vertical="center" wrapText="1"/>
    </xf>
    <xf numFmtId="0" fontId="103" fillId="0" borderId="0" xfId="0" applyFont="1">
      <alignment vertical="center" wrapText="1"/>
    </xf>
    <xf numFmtId="164" fontId="104" fillId="0" borderId="2" xfId="0" applyNumberFormat="1" applyFont="1" applyBorder="1" applyProtection="1">
      <alignment horizontal="left" vertical="center" wrapText="1"/>
    </xf>
    <xf numFmtId="164" fontId="105" fillId="0" borderId="2" xfId="0" applyNumberFormat="1" applyFont="1" applyBorder="1" applyProtection="1">
      <alignment horizontal="left" vertical="center" wrapText="1"/>
    </xf>
    <xf numFmtId="164" fontId="106" fillId="0" borderId="2" xfId="0" applyNumberFormat="1" applyFont="1" applyBorder="1" applyProtection="1">
      <alignment horizontal="left" vertical="center" wrapText="1"/>
    </xf>
    <xf numFmtId="164" fontId="107" fillId="0" borderId="2" xfId="0" applyNumberFormat="1" applyFont="1" applyBorder="1" applyProtection="1">
      <alignment horizontal="left" vertical="center" wrapText="1"/>
    </xf>
    <xf numFmtId="0" fontId="108" fillId="0" borderId="0" xfId="0" applyFont="1">
      <alignment vertical="center" wrapText="1"/>
    </xf>
    <xf numFmtId="164" fontId="109" fillId="0" borderId="2" xfId="0" applyNumberFormat="1" applyFont="1" applyBorder="1" applyProtection="1">
      <alignment horizontal="left" vertical="center" wrapText="1"/>
    </xf>
    <xf numFmtId="164" fontId="110" fillId="0" borderId="6" xfId="0" applyNumberFormat="1" applyFont="1" applyBorder="1" applyProtection="1">
      <alignment horizontal="left" vertical="center" wrapText="1"/>
    </xf>
    <xf numFmtId="164" fontId="111" fillId="0" borderId="2" xfId="0" applyNumberFormat="1" applyFont="1" applyBorder="1" applyProtection="1">
      <alignment horizontal="left" vertical="center" wrapText="1"/>
    </xf>
    <xf numFmtId="164" fontId="112" fillId="0" borderId="2" xfId="0" applyNumberFormat="1" applyFont="1" applyBorder="1" applyProtection="1">
      <alignment horizontal="left" vertical="center" wrapText="1"/>
    </xf>
    <xf numFmtId="164" fontId="113" fillId="0" borderId="2" xfId="0" applyNumberFormat="1" applyFont="1" applyBorder="1" applyProtection="1">
      <alignment horizontal="left" vertical="center" wrapText="1"/>
    </xf>
    <xf numFmtId="164" fontId="114" fillId="0" borderId="2" xfId="0" applyNumberFormat="1" applyFont="1" applyBorder="1" applyProtection="1">
      <alignment horizontal="left" vertical="center" wrapText="1"/>
    </xf>
    <xf numFmtId="164" fontId="115" fillId="0" borderId="2" xfId="0" applyNumberFormat="1" applyFont="1" applyBorder="1" applyProtection="1">
      <alignment horizontal="left" vertical="center" wrapText="1"/>
    </xf>
    <xf numFmtId="164" fontId="116" fillId="0" borderId="2" xfId="0" applyNumberFormat="1" applyFont="1" applyBorder="1" applyProtection="1">
      <alignment horizontal="left" vertical="center" wrapText="1"/>
    </xf>
    <xf numFmtId="164" fontId="117" fillId="0" borderId="2" xfId="0" applyNumberFormat="1" applyFont="1" applyBorder="1" applyProtection="1">
      <alignment horizontal="left" vertical="center" wrapText="1"/>
    </xf>
    <xf numFmtId="164" fontId="118" fillId="0" borderId="2" xfId="0" applyNumberFormat="1" applyFont="1" applyBorder="1" applyProtection="1">
      <alignment horizontal="left" vertical="center" wrapText="1"/>
    </xf>
    <xf numFmtId="164" fontId="119" fillId="0" borderId="2" xfId="0" applyNumberFormat="1" applyFont="1" applyBorder="1" applyProtection="1">
      <alignment horizontal="left" vertical="center" wrapText="1"/>
    </xf>
    <xf numFmtId="164" fontId="120" fillId="0" borderId="2" xfId="0" applyNumberFormat="1" applyFont="1" applyBorder="1" applyProtection="1">
      <alignment horizontal="left" vertical="center" wrapText="1"/>
    </xf>
    <xf numFmtId="164" fontId="121" fillId="0" borderId="2" xfId="0" applyNumberFormat="1" applyFont="1" applyBorder="1" applyProtection="1">
      <alignment horizontal="left" vertical="center" wrapText="1"/>
    </xf>
    <xf numFmtId="164" fontId="122" fillId="0" borderId="2" xfId="0" applyNumberFormat="1" applyFont="1" applyBorder="1" applyProtection="1">
      <alignment horizontal="left" vertical="center" wrapText="1"/>
    </xf>
    <xf numFmtId="164" fontId="123" fillId="0" borderId="2" xfId="0" applyNumberFormat="1" applyFont="1" applyBorder="1" applyProtection="1">
      <alignment horizontal="left" vertical="center" wrapText="1"/>
    </xf>
    <xf numFmtId="164" fontId="124" fillId="0" borderId="2" xfId="0" applyNumberFormat="1" applyFont="1" applyBorder="1" applyProtection="1">
      <alignment horizontal="left" vertical="center" wrapText="1"/>
    </xf>
    <xf numFmtId="164" fontId="125" fillId="0" borderId="2" xfId="0" applyNumberFormat="1" applyFont="1" applyBorder="1" applyProtection="1">
      <alignment horizontal="left" vertical="center" wrapText="1"/>
    </xf>
    <xf numFmtId="164" fontId="126" fillId="0" borderId="2" xfId="0" applyNumberFormat="1" applyFont="1" applyBorder="1" applyProtection="1">
      <alignment horizontal="left" vertical="center" wrapText="1"/>
    </xf>
    <xf numFmtId="164" fontId="127" fillId="0" borderId="2" xfId="0" applyNumberFormat="1" applyFont="1" applyBorder="1" applyProtection="1">
      <alignment horizontal="left" vertical="center" wrapText="1"/>
    </xf>
    <xf numFmtId="164" fontId="128" fillId="0" borderId="2" xfId="0" applyNumberFormat="1" applyFont="1" applyBorder="1" applyProtection="1">
      <alignment horizontal="left" vertical="center" wrapText="1"/>
    </xf>
    <xf numFmtId="164" fontId="129" fillId="0" borderId="2" xfId="0" applyNumberFormat="1" applyFont="1" applyBorder="1" applyProtection="1">
      <alignment horizontal="left" vertical="center" wrapText="1"/>
    </xf>
    <xf numFmtId="164" fontId="130" fillId="0" borderId="2" xfId="0" applyNumberFormat="1" applyFont="1" applyBorder="1" applyProtection="1">
      <alignment horizontal="left" vertical="center" wrapText="1"/>
    </xf>
    <xf numFmtId="164" fontId="131" fillId="0" borderId="2" xfId="0" applyNumberFormat="1" applyFont="1" applyBorder="1" applyProtection="1">
      <alignment horizontal="left" vertical="center" wrapText="1"/>
    </xf>
    <xf numFmtId="164" fontId="132" fillId="0" borderId="2" xfId="0" applyNumberFormat="1" applyFont="1" applyBorder="1" applyProtection="1">
      <alignment horizontal="left" vertical="center" wrapText="1"/>
    </xf>
    <xf numFmtId="164" fontId="133" fillId="0" borderId="2" xfId="0" applyNumberFormat="1" applyFont="1" applyBorder="1" applyProtection="1">
      <alignment horizontal="left" vertical="center" wrapText="1"/>
    </xf>
    <xf numFmtId="164" fontId="134" fillId="0" borderId="2" xfId="0" applyNumberFormat="1" applyFont="1" applyBorder="1" applyProtection="1">
      <alignment horizontal="left" vertical="center" wrapText="1"/>
    </xf>
    <xf numFmtId="164" fontId="135" fillId="0" borderId="2" xfId="0" applyNumberFormat="1" applyFont="1" applyBorder="1" applyProtection="1">
      <alignment horizontal="left" vertical="center" wrapText="1"/>
    </xf>
    <xf numFmtId="164" fontId="136" fillId="0" borderId="2" xfId="0" applyNumberFormat="1" applyFont="1" applyBorder="1" applyProtection="1">
      <alignment horizontal="left" vertical="center" wrapText="1"/>
    </xf>
    <xf numFmtId="164" fontId="137" fillId="0" borderId="2" xfId="0" applyNumberFormat="1" applyFont="1" applyBorder="1" applyProtection="1">
      <alignment horizontal="left" vertical="center" wrapText="1"/>
    </xf>
    <xf numFmtId="164" fontId="138" fillId="0" borderId="2" xfId="0" applyNumberFormat="1" applyFont="1" applyBorder="1" applyProtection="1">
      <alignment horizontal="left" vertical="center" wrapText="1"/>
    </xf>
    <xf numFmtId="164" fontId="139" fillId="0" borderId="2" xfId="0" applyNumberFormat="1" applyFont="1" applyBorder="1" applyProtection="1">
      <alignment horizontal="left" vertical="center" wrapText="1"/>
    </xf>
    <xf numFmtId="164" fontId="140" fillId="0" borderId="1" xfId="0" applyNumberFormat="1" applyFont="1" applyBorder="1" applyProtection="1">
      <alignment horizontal="left" vertical="center" wrapText="1"/>
    </xf>
    <xf numFmtId="164" fontId="141" fillId="0" borderId="1" xfId="0" applyNumberFormat="1" applyFont="1" applyBorder="1" applyProtection="1">
      <alignment horizontal="left" vertical="center" wrapText="1"/>
    </xf>
    <xf numFmtId="164" fontId="142" fillId="0" borderId="1" xfId="0" applyNumberFormat="1" applyFont="1" applyBorder="1" applyProtection="1">
      <alignment horizontal="left" vertical="center" wrapText="1"/>
    </xf>
    <xf numFmtId="164" fontId="143" fillId="0" borderId="1" xfId="0" applyNumberFormat="1" applyFont="1" applyBorder="1" applyProtection="1">
      <alignment horizontal="left" vertical="center" wrapText="1"/>
    </xf>
    <xf numFmtId="164" fontId="144" fillId="0" borderId="1" xfId="0" applyNumberFormat="1" applyFont="1" applyBorder="1" applyProtection="1">
      <alignment horizontal="left" vertical="center" wrapText="1"/>
    </xf>
    <xf numFmtId="164" fontId="145" fillId="0" borderId="1" xfId="0" applyNumberFormat="1" applyFont="1" applyBorder="1" applyProtection="1">
      <alignment horizontal="left" vertical="center" wrapText="1"/>
    </xf>
    <xf numFmtId="164" fontId="146" fillId="0" borderId="1" xfId="0" applyNumberFormat="1" applyFont="1" applyBorder="1" applyProtection="1">
      <alignment horizontal="left" vertical="center" wrapText="1"/>
    </xf>
    <xf numFmtId="164" fontId="147" fillId="0" borderId="1" xfId="0" applyNumberFormat="1" applyFont="1" applyBorder="1" applyProtection="1">
      <alignment horizontal="left" vertical="center" wrapText="1"/>
    </xf>
    <xf numFmtId="164" fontId="148" fillId="0" borderId="1" xfId="0" applyNumberFormat="1" applyFont="1" applyBorder="1" applyProtection="1">
      <alignment horizontal="left" vertical="center" wrapText="1"/>
    </xf>
    <xf numFmtId="164" fontId="149" fillId="0" borderId="1" xfId="0" applyNumberFormat="1" applyFont="1" applyBorder="1" applyProtection="1">
      <alignment horizontal="left" vertical="center" wrapText="1"/>
    </xf>
    <xf numFmtId="164" fontId="150" fillId="0" borderId="1" xfId="0" applyNumberFormat="1" applyFont="1" applyBorder="1" applyProtection="1">
      <alignment horizontal="left" vertical="center" wrapText="1"/>
    </xf>
    <xf numFmtId="164" fontId="151" fillId="0" borderId="1" xfId="0" applyNumberFormat="1" applyFont="1" applyBorder="1" applyProtection="1">
      <alignment horizontal="left" vertical="center" wrapText="1"/>
    </xf>
    <xf numFmtId="164" fontId="152" fillId="0" borderId="1" xfId="0" applyNumberFormat="1" applyFont="1" applyBorder="1" applyProtection="1">
      <alignment horizontal="left" vertical="center" wrapText="1"/>
    </xf>
    <xf numFmtId="164" fontId="153" fillId="0" borderId="1" xfId="0" applyNumberFormat="1" applyFont="1" applyBorder="1" applyProtection="1">
      <alignment horizontal="left" vertical="center" wrapText="1"/>
    </xf>
    <xf numFmtId="164" fontId="154" fillId="0" borderId="1" xfId="0" applyNumberFormat="1" applyFont="1" applyBorder="1" applyProtection="1">
      <alignment horizontal="left" vertical="center" wrapText="1"/>
    </xf>
    <xf numFmtId="164" fontId="155" fillId="0" borderId="1" xfId="0" applyNumberFormat="1" applyFont="1" applyBorder="1" applyProtection="1">
      <alignment horizontal="left" vertical="center" wrapText="1"/>
    </xf>
    <xf numFmtId="0" fontId="156" fillId="0" borderId="1" xfId="0" applyFont="1" applyBorder="1" applyProtection="1">
      <alignment horizontal="center" vertical="center" wrapText="1"/>
    </xf>
    <xf numFmtId="164" fontId="157" fillId="0" borderId="1" xfId="0" applyNumberFormat="1" applyFont="1" applyBorder="1" applyProtection="1">
      <alignment horizontal="left" vertical="center" wrapText="1"/>
    </xf>
    <xf numFmtId="164" fontId="158" fillId="0" borderId="1" xfId="0" applyNumberFormat="1" applyFont="1" applyBorder="1" applyProtection="1">
      <alignment horizontal="left" vertical="center" wrapText="1"/>
    </xf>
    <xf numFmtId="164" fontId="159" fillId="0" borderId="1" xfId="0" applyNumberFormat="1" applyFont="1" applyBorder="1" applyProtection="1">
      <alignment horizontal="left" vertical="center" wrapText="1"/>
    </xf>
    <xf numFmtId="164" fontId="160" fillId="0" borderId="1" xfId="0" applyNumberFormat="1" applyFont="1" applyBorder="1" applyProtection="1">
      <alignment horizontal="left" vertical="center" wrapText="1"/>
    </xf>
    <xf numFmtId="164" fontId="161" fillId="0" borderId="1" xfId="0" applyNumberFormat="1" applyFont="1" applyBorder="1" applyProtection="1">
      <alignment horizontal="left" vertical="center" wrapText="1"/>
    </xf>
    <xf numFmtId="164" fontId="162" fillId="0" borderId="1" xfId="0" applyNumberFormat="1" applyFont="1" applyBorder="1" applyProtection="1">
      <alignment horizontal="left" vertical="center" wrapText="1"/>
    </xf>
    <xf numFmtId="164" fontId="163" fillId="0" borderId="1" xfId="0" applyNumberFormat="1" applyFont="1" applyBorder="1" applyProtection="1">
      <alignment horizontal="left" vertical="center" wrapText="1"/>
    </xf>
    <xf numFmtId="164" fontId="164" fillId="0" borderId="1" xfId="0" applyNumberFormat="1" applyFont="1" applyBorder="1" applyProtection="1">
      <alignment horizontal="left" vertical="center" wrapText="1"/>
    </xf>
    <xf numFmtId="164" fontId="165" fillId="0" borderId="1" xfId="0" applyNumberFormat="1" applyFont="1" applyBorder="1" applyProtection="1">
      <alignment horizontal="left" vertical="center" wrapText="1"/>
    </xf>
    <xf numFmtId="164" fontId="166" fillId="0" borderId="1" xfId="0" applyNumberFormat="1" applyFont="1" applyBorder="1" applyProtection="1">
      <alignment horizontal="left" vertical="center" wrapText="1"/>
    </xf>
    <xf numFmtId="164" fontId="167" fillId="0" borderId="1" xfId="0" applyNumberFormat="1" applyFont="1" applyBorder="1" applyProtection="1">
      <alignment horizontal="left" vertical="center" wrapText="1"/>
    </xf>
    <xf numFmtId="164" fontId="168" fillId="0" borderId="1" xfId="0" applyNumberFormat="1" applyFont="1" applyBorder="1" applyProtection="1">
      <alignment horizontal="left" vertical="center" wrapText="1"/>
    </xf>
    <xf numFmtId="0" fontId="169" fillId="0" borderId="1" xfId="0" applyFont="1" applyBorder="1" applyProtection="1">
      <alignment horizontal="center" vertical="center" wrapText="1"/>
    </xf>
    <xf numFmtId="164" fontId="170" fillId="0" borderId="1" xfId="0" applyNumberFormat="1" applyFont="1" applyBorder="1" applyProtection="1">
      <alignment horizontal="left" vertical="center" wrapText="1"/>
    </xf>
    <xf numFmtId="164" fontId="171" fillId="0" borderId="1" xfId="0" applyNumberFormat="1" applyFont="1" applyBorder="1" applyProtection="1">
      <alignment horizontal="left" vertical="center" wrapText="1"/>
    </xf>
    <xf numFmtId="164" fontId="172" fillId="0" borderId="1" xfId="0" applyNumberFormat="1" applyFont="1" applyBorder="1" applyProtection="1">
      <alignment horizontal="left" vertical="center" wrapText="1"/>
    </xf>
    <xf numFmtId="164" fontId="173" fillId="0" borderId="1" xfId="0" applyNumberFormat="1" applyFont="1" applyBorder="1" applyProtection="1">
      <alignment horizontal="left" vertical="center" wrapText="1"/>
    </xf>
    <xf numFmtId="164" fontId="174" fillId="0" borderId="1" xfId="0" applyNumberFormat="1" applyFont="1" applyBorder="1" applyProtection="1">
      <alignment horizontal="left" vertical="center" wrapText="1"/>
    </xf>
    <xf numFmtId="0" fontId="175" fillId="0" borderId="5" xfId="0" applyFont="1" applyBorder="1" applyProtection="1">
      <alignment horizontal="center" vertical="center" wrapText="1"/>
    </xf>
    <xf numFmtId="164" fontId="176" fillId="0" borderId="1" xfId="0" applyNumberFormat="1" applyFont="1" applyBorder="1" applyProtection="1">
      <alignment horizontal="left" vertical="center" wrapText="1"/>
    </xf>
    <xf numFmtId="164" fontId="177" fillId="0" borderId="1" xfId="0" applyNumberFormat="1" applyFont="1" applyBorder="1" applyProtection="1">
      <alignment horizontal="left" vertical="center" wrapText="1"/>
    </xf>
    <xf numFmtId="164" fontId="178" fillId="0" borderId="1" xfId="0" applyNumberFormat="1" applyFont="1" applyBorder="1" applyProtection="1">
      <alignment horizontal="left" vertical="center" wrapText="1"/>
    </xf>
    <xf numFmtId="164" fontId="179" fillId="0" borderId="1" xfId="0" applyNumberFormat="1" applyFont="1" applyBorder="1" applyProtection="1">
      <alignment horizontal="left" vertical="center" wrapText="1"/>
    </xf>
    <xf numFmtId="164" fontId="180" fillId="0" borderId="1" xfId="0" applyNumberFormat="1" applyFont="1" applyBorder="1" applyProtection="1">
      <alignment horizontal="left" vertical="center" wrapText="1"/>
    </xf>
    <xf numFmtId="164" fontId="181" fillId="0" borderId="1" xfId="0" applyNumberFormat="1" applyFont="1" applyBorder="1" applyProtection="1">
      <alignment horizontal="left" vertical="center" wrapText="1"/>
    </xf>
    <xf numFmtId="164" fontId="182" fillId="0" borderId="1" xfId="0" applyNumberFormat="1" applyFont="1" applyBorder="1" applyProtection="1">
      <alignment horizontal="left" vertical="center" wrapText="1"/>
    </xf>
    <xf numFmtId="164" fontId="183" fillId="0" borderId="1" xfId="0" applyNumberFormat="1" applyFont="1" applyBorder="1" applyProtection="1">
      <alignment horizontal="left" vertical="center" wrapText="1"/>
    </xf>
    <xf numFmtId="164" fontId="184" fillId="0" borderId="1" xfId="0" applyNumberFormat="1" applyFont="1" applyBorder="1" applyProtection="1">
      <alignment horizontal="left" vertical="center" wrapText="1"/>
    </xf>
    <xf numFmtId="164" fontId="185" fillId="0" borderId="1" xfId="0" applyNumberFormat="1" applyFont="1" applyBorder="1" applyProtection="1">
      <alignment horizontal="left" vertical="center" wrapText="1"/>
    </xf>
    <xf numFmtId="164" fontId="186" fillId="0" borderId="1" xfId="0" applyNumberFormat="1" applyFont="1" applyBorder="1" applyProtection="1">
      <alignment horizontal="left" vertical="center" wrapText="1"/>
    </xf>
    <xf numFmtId="164" fontId="187" fillId="0" borderId="1" xfId="0" applyNumberFormat="1" applyFont="1" applyBorder="1" applyProtection="1">
      <alignment horizontal="left" vertical="center" wrapText="1"/>
    </xf>
    <xf numFmtId="0" fontId="188" fillId="0" borderId="1" xfId="0" applyFont="1" applyBorder="1" applyProtection="1">
      <alignment horizontal="center" vertical="center" wrapText="1"/>
    </xf>
    <xf numFmtId="164" fontId="189" fillId="0" borderId="1" xfId="0" applyNumberFormat="1" applyFont="1" applyBorder="1" applyProtection="1">
      <alignment horizontal="left" vertical="center" wrapText="1"/>
    </xf>
    <xf numFmtId="164" fontId="190" fillId="0" borderId="1" xfId="0" applyNumberFormat="1" applyFont="1" applyBorder="1" applyProtection="1">
      <alignment horizontal="left" vertical="center" wrapText="1"/>
    </xf>
    <xf numFmtId="164" fontId="191" fillId="0" borderId="1" xfId="0" applyNumberFormat="1" applyFont="1" applyBorder="1" applyProtection="1">
      <alignment horizontal="left" vertical="center" wrapText="1"/>
    </xf>
  </cellXfs>
  <cellStyles count="2">
    <cellStyle name="常规" xfId="0" builtinId="0"/>
    <cellStyle name="超链接" xfId="1" builtinId="8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
    xmlns="http://schemas.openxmlformats.org/package/2006/relationships"><Relationship Id="rId3" Type="http://schemas.openxmlformats.org/officeDocument/2006/relationships/worksheet" Target="worksheets/sheet3.xml"/><Relationship Id="rId1" Type="http://schemas.openxmlformats.org/officeDocument/2006/relationships/worksheet" Target="worksheets/sheet1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2" Type="http://schemas.openxmlformats.org/officeDocument/2006/relationships/worksheet" Target="worksheets/sheet2.xml"/><Relationship Id="rId9" Type="http://schemas.openxmlformats.org/officeDocument/2006/relationships/styles" Target="styles.xml"/><Relationship Id="rId7" Type="http://schemas.openxmlformats.org/officeDocument/2006/relationships/worksheet" Target="worksheets/sheet7.xml"/><Relationship Id="rId8" Type="http://schemas.openxmlformats.org/officeDocument/2006/relationships/sharedStrings" Target="sharedStrings.xml"/><Relationship Id="rId6" Type="http://schemas.openxmlformats.org/officeDocument/2006/relationships/worksheet" Target="worksheets/sheet6.xml"/><Relationship Id="rId4" Type="http://schemas.openxmlformats.org/officeDocument/2006/relationships/worksheet" Target="worksheets/sheet4.xml"/></Relationships>
</file>

<file path=xl/drawings/_rels/drawing1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
<Relationships
    xmlns="http://schemas.openxmlformats.org/package/2006/relationships"><Relationship Id="rId4" Type="http://schemas.openxmlformats.org/officeDocument/2006/relationships/image" Target="../media/image6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5" Type="http://schemas.openxmlformats.org/officeDocument/2006/relationships/image" Target="../media/image7.png"/><Relationship Id="rId1" Type="http://schemas.openxmlformats.org/officeDocument/2006/relationships/image" Target="../media/image3.png"/></Relationships>
</file>

<file path=xl/drawings/_rels/drawing4.xml.rels><?xml version="1.0" encoding="UTF-8" standalone="yes"?>
<Relationships
    xmlns="http://schemas.openxmlformats.org/package/2006/relationships"><Relationship Id="rId2" Type="http://schemas.openxmlformats.org/officeDocument/2006/relationships/image" Target="../media/image9.png"/><Relationship Id="rId3" Type="http://schemas.openxmlformats.org/officeDocument/2006/relationships/image" Target="../media/image10.png"/><Relationship Id="rId1" Type="http://schemas.openxmlformats.org/officeDocument/2006/relationships/image" Target="../media/image8.png"/></Relationships>
</file>

<file path=xl/drawings/_rels/drawing5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
<Relationships
   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1</xdr:row>
      <xdr:rowOff>276225</xdr:rowOff>
    </xdr:from>
    <xdr:ext cx="685800" cy="20955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2</xdr:row>
      <xdr:rowOff>228600</xdr:rowOff>
    </xdr:from>
    <xdr:ext cx="685800" cy="3048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6</xdr:row>
      <xdr:rowOff>257175</xdr:rowOff>
    </xdr:from>
    <xdr:ext cx="685800" cy="24765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7</xdr:row>
      <xdr:rowOff>257175</xdr:rowOff>
    </xdr:from>
    <xdr:ext cx="685800" cy="24765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8</xdr:row>
      <xdr:rowOff>257175</xdr:rowOff>
    </xdr:from>
    <xdr:ext cx="685800" cy="24765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9</xdr:row>
      <xdr:rowOff>285750</xdr:rowOff>
    </xdr:from>
    <xdr:ext cx="685800" cy="1905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10</xdr:row>
      <xdr:rowOff>219075</xdr:rowOff>
    </xdr:from>
    <xdr:ext cx="685800" cy="32385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14</xdr:row>
      <xdr:rowOff>209550</xdr:rowOff>
    </xdr:from>
    <xdr:ext cx="685800" cy="33337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15</xdr:row>
      <xdr:rowOff>209550</xdr:rowOff>
    </xdr:from>
    <xdr:ext cx="685800" cy="333375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0</xdr:col>
      <xdr:colOff>38100</xdr:colOff>
      <xdr:row>16</xdr:row>
      <xdr:rowOff>209550</xdr:rowOff>
    </xdr:from>
    <xdr:ext cx="685800" cy="333375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38100</xdr:colOff>
      <xdr:row>1</xdr:row>
      <xdr:rowOff>0</xdr:rowOff>
    </xdr:from>
    <xdr:ext cx="10839450" cy="62992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0</xdr:col>
      <xdr:colOff>0</xdr:colOff>
      <xdr:row>1</xdr:row>
      <xdr:rowOff>0</xdr:rowOff>
    </xdr:from>
    <xdr:ext cx="23707725" cy="421957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
    xmlns="http://schemas.openxmlformats.org/package/2006/relationships"><Relationship Id="rId1" Type="http://schemas.openxmlformats.org/officeDocument/2006/relationships/hyperlink" Target="https://jugaslot.com/games/cocos_static_libs/cocos2d-js-min.js" TargetMode="External"/></Relationships>
</file>

<file path=xl/worksheets/_rels/sheet2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 tabSelected="1"/>
  </sheetViews>
  <sheetFormatPr baseColWidth="10" defaultColWidth="9.9990234375" defaultRowHeight="16.5" customHeight="1"/>
  <cols>
    <col min="1" max="1" width="7.248046875"/>
    <col min="2" max="2" width="67.248046875" customWidth="1"/>
    <col min="3" max="3" width="16.25390625" customWidth="1" style="15"/>
    <col min="4" max="4" width="11.25" style="15"/>
    <col min="5" max="6" width="9.873046875" customWidth="1"/>
    <col min="7" max="7" width="11.25"/>
    <col min="8" max="8" width="73.9833984375"/>
    <col min="9" max="9" width="9.2490234375"/>
  </cols>
  <sheetData>
    <row r="1" ht="35.25" customHeight="1">
      <c r="A1" s="8" t="s">
        <v>0</v>
      </c>
      <c r="B1" s="23" t="s">
        <v>1</v>
      </c>
      <c r="C1" s="23" t="s">
        <v>2</v>
      </c>
      <c r="D1" s="23" t="s">
        <v>3</v>
      </c>
      <c r="E1" s="23" t="s">
        <v>4</v>
      </c>
      <c r="F1" s="8" t="s">
        <v>5</v>
      </c>
      <c r="G1" s="49" t="s">
        <v>6</v>
      </c>
      <c r="H1" s="8" t="s">
        <v>7</v>
      </c>
      <c r="I1" s="8" t="s">
        <v>8</v>
      </c>
    </row>
    <row r="2" ht="27.75" customHeight="1">
      <c r="A2" s="37"/>
      <c r="B2" s="50" t="s">
        <f>_xlfn.CONCAT("美国H5上线 (",TEXT(C2,"yyyy/mm/dd hh:mm:ss"),") 更新内容：",CHAR(10),J2)</f>
        <v>9</v>
      </c>
      <c r="C2" s="33" t="n">
        <v>45749.4513888888</v>
      </c>
      <c r="D2" s="29" t="s">
        <v>10</v>
      </c>
      <c r="E2" s="28" t="s">
        <v>11</v>
      </c>
      <c r="F2" s="9" t="s">
        <v>12</v>
      </c>
      <c r="G2" s="6" t="s">
        <v>13</v>
      </c>
      <c r="H2" s="11"/>
      <c r="I2" s="10"/>
      <c r="J2" s="30" t="s">
        <v>14</v>
      </c>
    </row>
    <row r="3" ht="95.25" customHeight="1">
      <c r="A3" s="37"/>
      <c r="B3" s="51" t="s">
        <f>_xlfn.CONCAT("美国H5上线 (",TEXT(C3,"yyyy/mm/dd hh:mm:ss"),") 更新内容：",CHAR(10),J3)</f>
        <v>15</v>
      </c>
      <c r="C3" s="33" t="n">
        <v>45747.8819444444</v>
      </c>
      <c r="D3" s="29" t="s">
        <v>16</v>
      </c>
      <c r="E3" s="28" t="s">
        <v>11</v>
      </c>
      <c r="F3" s="9" t="s">
        <v>12</v>
      </c>
      <c r="G3" s="6" t="s">
        <v>13</v>
      </c>
      <c r="H3" s="11"/>
      <c r="I3" s="10"/>
      <c r="J3" s="52" t="s">
        <v>17</v>
      </c>
    </row>
    <row r="4" ht="41.25" customHeight="1">
      <c r="A4" s="37"/>
      <c r="B4" s="53" t="s">
        <f>_xlfn.CONCAT("美国H5上线 (",TEXT(C4,"yyyy/mm/dd hh:mm:ss"),") 更新内容：",CHAR(10),J4)</f>
        <v>18</v>
      </c>
      <c r="C4" s="33" t="n">
        <v>45748.73125</v>
      </c>
      <c r="D4" s="29" t="s">
        <v>19</v>
      </c>
      <c r="E4" s="28" t="s">
        <v>11</v>
      </c>
      <c r="F4" s="9" t="s">
        <v>12</v>
      </c>
      <c r="G4" s="6" t="s">
        <v>13</v>
      </c>
      <c r="H4" s="11"/>
      <c r="I4" s="10"/>
      <c r="J4" s="54" t="s">
        <v>20</v>
      </c>
    </row>
    <row r="5" ht="27.75" customHeight="1">
      <c r="A5" s="37"/>
      <c r="B5" s="55" t="s">
        <f>_xlfn.CONCAT("美国H5上线 (",TEXT(C5,"yyyy/mm/dd hh:mm:ss"),") 更新内容：",CHAR(10),J5)</f>
        <v>21</v>
      </c>
      <c r="C5" s="33" t="n">
        <v>45747.8819444444</v>
      </c>
      <c r="D5" s="29" t="s">
        <v>22</v>
      </c>
      <c r="E5" s="28" t="s">
        <v>11</v>
      </c>
      <c r="F5" s="9" t="s">
        <v>12</v>
      </c>
      <c r="G5" s="6" t="s">
        <v>13</v>
      </c>
      <c r="H5" s="11"/>
      <c r="I5" s="10"/>
      <c r="J5" s="30" t="s">
        <v>23</v>
      </c>
    </row>
    <row r="6" ht="54.75" customHeight="1">
      <c r="A6" s="37"/>
      <c r="B6" s="56" t="s">
        <f>_xlfn.CONCAT("美国H5上线 (",TEXT(C6,"yyyy/mm/dd hh:mm:ss"),") 更新内容：",CHAR(10),J6)</f>
        <v>24</v>
      </c>
      <c r="C6" s="33" t="n">
        <v>45747.8069444444</v>
      </c>
      <c r="D6" s="29" t="s">
        <v>22</v>
      </c>
      <c r="E6" s="28" t="s">
        <v>11</v>
      </c>
      <c r="F6" s="9" t="s">
        <v>12</v>
      </c>
      <c r="G6" s="6" t="s">
        <v>13</v>
      </c>
      <c r="H6" s="11"/>
      <c r="I6" s="10"/>
      <c r="J6" s="57" t="s">
        <v>25</v>
      </c>
    </row>
    <row r="7" ht="41.25" customHeight="1">
      <c r="A7" s="37"/>
      <c r="B7" s="58" t="s">
        <f>_xlfn.CONCAT("美国H5上线 (",TEXT(C7,"yyyy/mm/dd hh:mm:ss"),") 更新内容：",CHAR(10),J7)</f>
        <v>26</v>
      </c>
      <c r="C7" s="33" t="n">
        <v>45747.5902777777</v>
      </c>
      <c r="D7" s="29" t="s">
        <v>27</v>
      </c>
      <c r="E7" s="28" t="s">
        <v>11</v>
      </c>
      <c r="F7" s="9" t="s">
        <v>12</v>
      </c>
      <c r="G7" s="6" t="s">
        <v>13</v>
      </c>
      <c r="H7" s="11"/>
      <c r="I7" s="10"/>
      <c r="J7" s="59" t="s">
        <v>28</v>
      </c>
    </row>
    <row r="8" ht="41.25" customHeight="1">
      <c r="A8" s="37"/>
      <c r="B8" s="60" t="s">
        <f>_xlfn.CONCAT("美国H5上线 (",TEXT(C8,"yyyy/mm/dd hh:mm:ss"),") 更新内容：",CHAR(10),J8)</f>
        <v>29</v>
      </c>
      <c r="C8" s="33" t="n">
        <v>45745.7569444444</v>
      </c>
      <c r="D8" s="29" t="s">
        <v>30</v>
      </c>
      <c r="E8" s="28" t="s">
        <v>11</v>
      </c>
      <c r="F8" s="9" t="s">
        <v>12</v>
      </c>
      <c r="G8" s="6" t="s">
        <v>13</v>
      </c>
      <c r="H8" s="11"/>
      <c r="I8" s="10"/>
      <c r="J8" s="30" t="s">
        <v>31</v>
      </c>
    </row>
    <row r="9" ht="41.25" customHeight="1">
      <c r="A9" s="37"/>
      <c r="B9" s="61" t="s">
        <f>_xlfn.CONCAT("美国H5上线 (",TEXT(C9,"yyyy/mm/dd hh:mm:ss"),") 更新内容：",CHAR(10),J9)</f>
        <v>32</v>
      </c>
      <c r="C9" s="33" t="n">
        <v>45745.5486111111</v>
      </c>
      <c r="D9" s="29" t="s">
        <v>33</v>
      </c>
      <c r="E9" s="28" t="s">
        <v>11</v>
      </c>
      <c r="F9" s="9" t="s">
        <v>12</v>
      </c>
      <c r="G9" s="6" t="s">
        <v>13</v>
      </c>
      <c r="H9" s="11"/>
      <c r="I9" s="10"/>
      <c r="J9" s="62" t="s">
        <v>34</v>
      </c>
    </row>
    <row r="10" ht="41.25" customHeight="1">
      <c r="A10" s="37"/>
      <c r="B10" s="63" t="s">
        <f>_xlfn.CONCAT("美国H5上线 (",TEXT(C10,"yyyy/mm/dd hh:mm:ss"),") 更新内容：",CHAR(10),J10)</f>
        <v>35</v>
      </c>
      <c r="C10" s="33" t="n">
        <v>45745.5486111111</v>
      </c>
      <c r="D10" s="29" t="s">
        <v>36</v>
      </c>
      <c r="E10" s="28" t="s">
        <v>11</v>
      </c>
      <c r="F10" s="9" t="s">
        <v>12</v>
      </c>
      <c r="G10" s="6" t="s">
        <v>13</v>
      </c>
      <c r="H10" s="11"/>
      <c r="I10" s="10"/>
      <c r="J10" s="64" t="s">
        <v>37</v>
      </c>
    </row>
    <row r="11" ht="41.25" customHeight="1">
      <c r="A11" s="37"/>
      <c r="B11" s="65" t="s">
        <f>_xlfn.CONCAT("美国H5上线 (",TEXT(C11,"yyyy/mm/dd hh:mm:ss"),") 更新内容：",CHAR(10),J11)</f>
        <v>38</v>
      </c>
      <c r="C11" s="33" t="n">
        <v>45743.8472222222</v>
      </c>
      <c r="D11" s="29" t="s">
        <v>33</v>
      </c>
      <c r="E11" s="28" t="s">
        <v>39</v>
      </c>
      <c r="F11" s="9" t="s">
        <v>12</v>
      </c>
      <c r="G11" s="6" t="s">
        <v>13</v>
      </c>
      <c r="H11" s="11"/>
      <c r="I11" s="10"/>
      <c r="J11" s="66" t="s">
        <v>40</v>
      </c>
    </row>
    <row r="12" ht="68.25" customHeight="1">
      <c r="A12" s="37"/>
      <c r="B12" s="67" t="s">
        <f>_xlfn.CONCAT("美国H5上线 (",TEXT(C12,"yyyy/mm/dd hh:mm:ss"),") 更新内容：",CHAR(10),J12)</f>
        <v>41</v>
      </c>
      <c r="C12" s="33" t="n">
        <v>45743.7916666666</v>
      </c>
      <c r="D12" s="29" t="s">
        <v>42</v>
      </c>
      <c r="E12" s="28" t="s">
        <v>39</v>
      </c>
      <c r="F12" s="9" t="s">
        <v>12</v>
      </c>
      <c r="G12" s="6" t="s">
        <v>13</v>
      </c>
      <c r="H12" s="11"/>
      <c r="I12" s="10"/>
      <c r="J12" s="68" t="s">
        <v>43</v>
      </c>
    </row>
    <row r="13" ht="68.25" customHeight="1">
      <c r="A13" s="37"/>
      <c r="B13" s="69" t="s">
        <f>_xlfn.CONCAT("美国H5上线 (",TEXT(C13,"yyyy/mm/dd hh:mm:ss"),") 更新内容：",CHAR(10),J13)</f>
        <v>44</v>
      </c>
      <c r="C13" s="33" t="n">
        <v>45742.5729166666</v>
      </c>
      <c r="D13" s="29" t="s">
        <v>36</v>
      </c>
      <c r="E13" s="28" t="s">
        <v>45</v>
      </c>
      <c r="F13" s="9" t="s">
        <v>12</v>
      </c>
      <c r="G13" s="6" t="s">
        <v>13</v>
      </c>
      <c r="H13" s="11"/>
      <c r="I13" s="10"/>
      <c r="J13" s="70" t="s">
        <v>46</v>
      </c>
    </row>
    <row r="14" ht="95.25" customHeight="1">
      <c r="A14" s="37"/>
      <c r="B14" s="71" t="s">
        <f>_xlfn.CONCAT("美国H5上线 (",TEXT(C14,"yyyy/mm/dd hh:mm:ss"),") 更新内容：",CHAR(10),J14)</f>
        <v>47</v>
      </c>
      <c r="C14" s="33" t="n">
        <v>45742.8541666666</v>
      </c>
      <c r="D14" s="29" t="s">
        <v>48</v>
      </c>
      <c r="E14" s="28" t="s">
        <v>49</v>
      </c>
      <c r="F14" s="9" t="s">
        <v>12</v>
      </c>
      <c r="G14" s="6" t="s">
        <v>13</v>
      </c>
      <c r="H14" s="11"/>
      <c r="I14" s="10"/>
      <c r="J14" s="72" t="s">
        <v>50</v>
      </c>
    </row>
    <row r="15" ht="78.75" customHeight="1">
      <c r="A15" s="37"/>
      <c r="B15" s="73" t="s">
        <f>_xlfn.CONCAT("美国H5上线 (",TEXT(C15,"yyyy/mm/dd hh:mm:ss"),") 更新内容：",CHAR(10),J15)</f>
        <v>51</v>
      </c>
      <c r="C15" s="33" t="n">
        <v>45742.5729166666</v>
      </c>
      <c r="D15" s="29" t="s">
        <v>48</v>
      </c>
      <c r="E15" s="28" t="s">
        <v>49</v>
      </c>
      <c r="F15" s="9" t="s">
        <v>12</v>
      </c>
      <c r="G15" s="6" t="s">
        <v>13</v>
      </c>
      <c r="H15" s="11"/>
      <c r="I15" s="10"/>
      <c r="J15" s="74" t="s">
        <v>52</v>
      </c>
    </row>
    <row r="16" ht="41.25" customHeight="1">
      <c r="A16" s="37"/>
      <c r="B16" s="75" t="s">
        <f>_xlfn.CONCAT("美国H5上线 (",TEXT(C16,"yyyy/mm/dd hh:mm:ss"),") 更新内容：",CHAR(10),J16)</f>
        <v>53</v>
      </c>
      <c r="C16" s="33" t="n">
        <v>45741.8125</v>
      </c>
      <c r="D16" s="29" t="s">
        <v>48</v>
      </c>
      <c r="E16" s="28" t="s">
        <v>49</v>
      </c>
      <c r="F16" s="9" t="s">
        <v>12</v>
      </c>
      <c r="G16" s="6" t="s">
        <v>13</v>
      </c>
      <c r="H16" s="11"/>
      <c r="I16" s="10"/>
      <c r="J16" s="76" t="s">
        <v>54</v>
      </c>
    </row>
    <row r="17" ht="41.25" customHeight="1">
      <c r="A17" s="37"/>
      <c r="B17" s="77" t="s">
        <f>_xlfn.CONCAT("美国H5上线 (",TEXT(C17,"yyyy/mm/dd hh:mm:ss"),") 更新内容：",CHAR(10),J17)</f>
        <v>55</v>
      </c>
      <c r="C17" s="33" t="n">
        <v>45741.8125</v>
      </c>
      <c r="D17" s="29" t="s">
        <v>56</v>
      </c>
      <c r="E17" s="28" t="s">
        <v>39</v>
      </c>
      <c r="F17" s="9" t="s">
        <v>12</v>
      </c>
      <c r="G17" s="6" t="s">
        <v>13</v>
      </c>
      <c r="H17" s="11"/>
      <c r="I17" s="10"/>
      <c r="J17" s="30" t="s">
        <v>57</v>
      </c>
    </row>
    <row r="18" ht="41.25" customHeight="1">
      <c r="A18" s="37"/>
      <c r="B18" s="78" t="s">
        <f>_xlfn.CONCAT("美国H5上线 (",TEXT(C18,"yyyy/mm/dd hh:mm:ss"),") 更新内容：",CHAR(10),J18)</f>
        <v>58</v>
      </c>
      <c r="C18" s="33" t="n">
        <v>45741.7916666666</v>
      </c>
      <c r="D18" s="29" t="s">
        <v>56</v>
      </c>
      <c r="E18" s="28" t="s">
        <v>11</v>
      </c>
      <c r="F18" s="9" t="s">
        <v>12</v>
      </c>
      <c r="G18" s="6" t="s">
        <v>13</v>
      </c>
      <c r="H18" s="11"/>
      <c r="I18" s="10"/>
      <c r="J18" s="30" t="s">
        <v>57</v>
      </c>
    </row>
    <row r="19" ht="54.75" customHeight="1">
      <c r="A19" s="37"/>
      <c r="B19" s="79" t="s">
        <f>_xlfn.CONCAT("美国H5上线 (",TEXT(C19,"yyyy/mm/dd hh:mm:ss"),") 更新内容：",CHAR(10),J19)</f>
        <v>59</v>
      </c>
      <c r="C19" s="33" t="n">
        <v>45741.8125</v>
      </c>
      <c r="D19" s="29" t="s">
        <v>56</v>
      </c>
      <c r="E19" s="28" t="s">
        <v>39</v>
      </c>
      <c r="F19" s="9" t="s">
        <v>12</v>
      </c>
      <c r="G19" s="6" t="s">
        <v>13</v>
      </c>
      <c r="H19" s="11"/>
      <c r="I19" s="10"/>
      <c r="J19" s="80" t="s">
        <v>60</v>
      </c>
    </row>
    <row r="20" ht="162.75" customHeight="1">
      <c r="A20" s="37"/>
      <c r="B20" s="81" t="s">
        <f>_xlfn.CONCAT("美国H5上线 (",TEXT(C20,"yyyy/mm/dd hh:mm:ss"),") 更新内容：",CHAR(10),J20)</f>
        <v>61</v>
      </c>
      <c r="C20" s="33" t="n">
        <v>45741.875</v>
      </c>
      <c r="D20" s="29" t="s">
        <v>62</v>
      </c>
      <c r="E20" s="28" t="s">
        <v>39</v>
      </c>
      <c r="F20" s="9" t="s">
        <v>12</v>
      </c>
      <c r="G20" s="6" t="s">
        <v>63</v>
      </c>
      <c r="H20" s="11"/>
      <c r="I20" s="10"/>
      <c r="J20" s="82" t="s">
        <v>64</v>
      </c>
    </row>
    <row r="21" ht="41.25" customHeight="1">
      <c r="A21" s="37"/>
      <c r="B21" s="83" t="s">
        <f>_xlfn.CONCAT("美国H5上线 (",TEXT(C21,"yyyy/mm/dd hh:mm:ss"),") 更新内容：",CHAR(10),J21)</f>
        <v>65</v>
      </c>
      <c r="C21" s="33" t="n">
        <v>45740.6861111111</v>
      </c>
      <c r="D21" s="29" t="s">
        <v>10</v>
      </c>
      <c r="E21" s="28" t="s">
        <v>39</v>
      </c>
      <c r="F21" s="9" t="s">
        <v>12</v>
      </c>
      <c r="G21" s="6" t="s">
        <v>63</v>
      </c>
      <c r="H21" s="11"/>
      <c r="I21" s="10"/>
      <c r="J21" s="84" t="s">
        <v>66</v>
      </c>
    </row>
    <row r="22" ht="95.25" customHeight="1">
      <c r="A22" s="37"/>
      <c r="B22" s="85" t="s">
        <f>_xlfn.CONCAT("美国H5上线 (",TEXT(C22,"yyyy/mm/dd hh:mm:ss"),") 更新内容：",CHAR(10),J22)</f>
        <v>67</v>
      </c>
      <c r="C22" s="33" t="n">
        <v>45737.8472222222</v>
      </c>
      <c r="D22" s="29" t="s">
        <v>68</v>
      </c>
      <c r="E22" s="28" t="s">
        <v>39</v>
      </c>
      <c r="F22" s="9" t="s">
        <v>12</v>
      </c>
      <c r="G22" s="6" t="s">
        <v>13</v>
      </c>
      <c r="H22" s="11"/>
      <c r="I22" s="10"/>
      <c r="J22" s="86" t="s">
        <v>69</v>
      </c>
    </row>
    <row r="23" ht="81.75" customHeight="1">
      <c r="A23" s="37"/>
      <c r="B23" s="87" t="s">
        <f>_xlfn.CONCAT("美国H5上线 (",TEXT(C23,"yyyy/mm/dd hh:mm:ss"),") 更新内容：",CHAR(10),J23)</f>
        <v>70</v>
      </c>
      <c r="C23" s="33" t="n">
        <v>45737.7326388888</v>
      </c>
      <c r="D23" s="29" t="s">
        <v>68</v>
      </c>
      <c r="E23" s="28" t="s">
        <v>39</v>
      </c>
      <c r="F23" s="9" t="s">
        <v>12</v>
      </c>
      <c r="G23" s="6" t="s">
        <v>13</v>
      </c>
      <c r="H23" s="11"/>
      <c r="I23" s="10"/>
      <c r="J23" s="88" t="s">
        <v>71</v>
      </c>
    </row>
    <row r="24" ht="27.75" customHeight="1">
      <c r="A24" s="37"/>
      <c r="B24" s="89" t="s">
        <f>_xlfn.CONCAT("美国H5上线 (",TEXT(C24,"yyyy/mm/dd hh:mm:ss"),") 更新内容：",CHAR(10),J24)</f>
        <v>72</v>
      </c>
      <c r="C24" s="33" t="n">
        <v>45737.6402777777</v>
      </c>
      <c r="D24" s="29" t="s">
        <v>68</v>
      </c>
      <c r="E24" s="28" t="s">
        <v>39</v>
      </c>
      <c r="F24" s="9" t="s">
        <v>12</v>
      </c>
      <c r="G24" s="6" t="s">
        <v>13</v>
      </c>
      <c r="H24" s="11"/>
      <c r="I24" s="10"/>
      <c r="J24" s="30" t="s">
        <v>73</v>
      </c>
    </row>
    <row r="25" ht="27.75" customHeight="1">
      <c r="A25" s="37"/>
      <c r="B25" s="90" t="s">
        <f>_xlfn.CONCAT("美国H5上线 (",TEXT(C25,"yyyy/mm/dd hh:mm:ss"),") 更新内容：",CHAR(10),J25)</f>
        <v>74</v>
      </c>
      <c r="C25" s="33" t="n">
        <v>45737.5972222222</v>
      </c>
      <c r="D25" s="29" t="s">
        <v>68</v>
      </c>
      <c r="E25" s="28" t="s">
        <v>11</v>
      </c>
      <c r="F25" s="9" t="s">
        <v>12</v>
      </c>
      <c r="G25" s="6" t="s">
        <v>13</v>
      </c>
      <c r="H25" s="11"/>
      <c r="I25" s="10"/>
      <c r="J25" s="30" t="s">
        <v>75</v>
      </c>
    </row>
    <row r="26" ht="135.75" customHeight="1">
      <c r="A26" s="37"/>
      <c r="B26" s="91" t="s">
        <f>_xlfn.CONCAT("美国H5上线 (",TEXT(C26,"yyyy/mm/dd hh:mm:ss"),") 更新内容：",CHAR(10),J26)</f>
        <v>76</v>
      </c>
      <c r="C26" s="33" t="n">
        <v>45736.71875</v>
      </c>
      <c r="D26" s="29" t="s">
        <v>77</v>
      </c>
      <c r="E26" s="28" t="s">
        <v>49</v>
      </c>
      <c r="F26" s="9" t="s">
        <v>12</v>
      </c>
      <c r="G26" s="6" t="s">
        <v>13</v>
      </c>
      <c r="H26" s="11"/>
      <c r="I26" s="10"/>
      <c r="J26" s="92" t="s">
        <v>78</v>
      </c>
    </row>
    <row r="27" ht="41.25" customHeight="1">
      <c r="A27" s="37"/>
      <c r="B27" s="93" t="s">
        <f>_xlfn.CONCAT("美国H5上线 (",TEXT(C27,"yyyy/mm/dd hh:mm:ss"),") 更新内容：",CHAR(10),J27)</f>
        <v>79</v>
      </c>
      <c r="C27" s="33" t="n">
        <v>45735.75</v>
      </c>
      <c r="D27" s="29" t="s">
        <v>30</v>
      </c>
      <c r="E27" s="28" t="s">
        <v>49</v>
      </c>
      <c r="F27" s="9" t="s">
        <v>12</v>
      </c>
      <c r="G27" s="6" t="s">
        <v>13</v>
      </c>
      <c r="H27" s="11"/>
      <c r="I27" s="10"/>
      <c r="J27" s="30" t="s">
        <v>80</v>
      </c>
      <c r="K27" s="4" t="s">
        <v>81</v>
      </c>
    </row>
    <row r="28" ht="30.75" customHeight="1">
      <c r="A28" s="44"/>
      <c r="B28" s="94" t="s">
        <f>_xlfn.CONCAT("美国H5上线 (",TEXT(C28,"yyyy/mm/dd hh:mm:ss"),") 更新内容：",CHAR(10),J28)</f>
        <v>82</v>
      </c>
      <c r="C28" s="33" t="n">
        <v>45735.6458333333</v>
      </c>
      <c r="D28" s="29" t="s">
        <v>83</v>
      </c>
      <c r="E28" s="28" t="s">
        <v>49</v>
      </c>
      <c r="F28" s="28" t="s">
        <v>12</v>
      </c>
      <c r="G28" s="6" t="s">
        <v>13</v>
      </c>
      <c r="H28" s="11"/>
      <c r="I28" s="10"/>
      <c r="J28" s="30" t="s">
        <v>84</v>
      </c>
    </row>
    <row r="29" ht="45.75" customHeight="1">
      <c r="A29" s="44"/>
      <c r="B29" s="95" t="s">
        <f>_xlfn.CONCAT("美国H5上线 (",TEXT(C29,"yyyy/mm/dd hh:mm:ss"),") 更新内容：",CHAR(10),J29)</f>
        <v>85</v>
      </c>
      <c r="C29" s="33" t="n">
        <v>45734.84375</v>
      </c>
      <c r="D29" s="29" t="s">
        <v>83</v>
      </c>
      <c r="E29" s="28" t="s">
        <v>11</v>
      </c>
      <c r="F29" s="28" t="s">
        <v>12</v>
      </c>
      <c r="G29" s="6" t="s">
        <v>13</v>
      </c>
      <c r="H29" s="11"/>
      <c r="I29" s="10"/>
      <c r="J29" s="96" t="s">
        <v>86</v>
      </c>
    </row>
    <row r="30" ht="135.75" customHeight="1">
      <c r="A30" s="44"/>
      <c r="B30" s="97" t="s">
        <f>_xlfn.CONCAT("美国H5上线 (",TEXT(C30,"yyyy/mm/dd hh:mm:ss"),") 更新内容：",CHAR(10),J30)</f>
        <v>87</v>
      </c>
      <c r="C30" s="33" t="n">
        <v>45734.7347222222</v>
      </c>
      <c r="D30" s="29" t="s">
        <v>83</v>
      </c>
      <c r="E30" s="28" t="s">
        <v>11</v>
      </c>
      <c r="F30" s="28" t="s">
        <v>12</v>
      </c>
      <c r="G30" s="6" t="s">
        <v>63</v>
      </c>
      <c r="H30" s="11"/>
      <c r="I30" s="10"/>
      <c r="J30" s="98" t="s">
        <v>88</v>
      </c>
    </row>
    <row r="31" ht="30.75" customHeight="1">
      <c r="A31" s="44"/>
      <c r="B31" s="99" t="s">
        <f>_xlfn.CONCAT("美国H5上线 (",TEXT(C31,"yyyy/mm/dd hh:mm:ss"),") 更新内容：",CHAR(10),J31)</f>
        <v>89</v>
      </c>
      <c r="C31" s="33" t="n">
        <v>45734.625</v>
      </c>
      <c r="D31" s="29" t="s">
        <v>83</v>
      </c>
      <c r="E31" s="28" t="s">
        <v>11</v>
      </c>
      <c r="F31" s="28" t="s">
        <v>12</v>
      </c>
      <c r="G31" s="6" t="s">
        <v>13</v>
      </c>
      <c r="H31" s="11"/>
      <c r="I31" s="10"/>
      <c r="J31" s="30" t="s">
        <v>90</v>
      </c>
    </row>
    <row r="32" ht="30.75" customHeight="1">
      <c r="A32" s="44"/>
      <c r="B32" s="100" t="s">
        <f>_xlfn.CONCAT("美国H5上线 (",TEXT(C32,"yyyy/mm/dd hh:mm:ss"),") 更新内容：",CHAR(10),J32)</f>
        <v>91</v>
      </c>
      <c r="C32" s="33" t="n">
        <v>45734.7430555555</v>
      </c>
      <c r="D32" s="29" t="s">
        <v>10</v>
      </c>
      <c r="E32" s="28" t="s">
        <v>11</v>
      </c>
      <c r="F32" s="28" t="s">
        <v>12</v>
      </c>
      <c r="G32" s="6" t="s">
        <v>13</v>
      </c>
      <c r="H32" s="11"/>
      <c r="I32" s="10"/>
      <c r="J32" s="30" t="s">
        <v>92</v>
      </c>
    </row>
    <row r="33" ht="30.75" customHeight="1">
      <c r="A33" s="44"/>
      <c r="B33" s="101" t="s">
        <f>_xlfn.CONCAT("美国H5上线 (",TEXT(C33,"yyyy/mm/dd hh:mm:ss"),") 更新内容：",CHAR(10),J33)</f>
        <v>93</v>
      </c>
      <c r="C33" s="33" t="n">
        <v>45733.7493055555</v>
      </c>
      <c r="D33" s="29" t="s">
        <v>10</v>
      </c>
      <c r="E33" s="28" t="s">
        <v>11</v>
      </c>
      <c r="F33" s="28" t="s">
        <v>12</v>
      </c>
      <c r="G33" s="6" t="s">
        <v>13</v>
      </c>
      <c r="H33" s="11"/>
      <c r="I33" s="10"/>
      <c r="J33" s="30" t="s">
        <v>94</v>
      </c>
    </row>
    <row r="34" ht="30.75" customHeight="1">
      <c r="A34" s="44"/>
      <c r="B34" s="102" t="s">
        <f>_xlfn.CONCAT("美国H5上线 (",TEXT(C34,"yyyy/mm/dd hh:mm:ss"),") 更新内容：",CHAR(10),J34)</f>
        <v>95</v>
      </c>
      <c r="C34" s="33" t="n">
        <v>45733.5034722222</v>
      </c>
      <c r="D34" s="29" t="s">
        <v>22</v>
      </c>
      <c r="E34" s="28" t="s">
        <v>11</v>
      </c>
      <c r="F34" s="28" t="s">
        <v>12</v>
      </c>
      <c r="G34" s="6" t="s">
        <v>13</v>
      </c>
      <c r="H34" s="11"/>
      <c r="I34" s="10"/>
      <c r="J34" s="30" t="s">
        <v>96</v>
      </c>
    </row>
    <row r="35" ht="60.75" customHeight="1">
      <c r="A35" s="44"/>
      <c r="B35" s="103" t="s">
        <f>_xlfn.CONCAT("美国H5上线 (",TEXT(C35,"yyyy/mm/dd hh:mm:ss"),") 更新内容：",CHAR(10),J35)</f>
        <v>97</v>
      </c>
      <c r="C35" s="33" t="n">
        <v>45730.6395833333</v>
      </c>
      <c r="D35" s="29" t="s">
        <v>22</v>
      </c>
      <c r="E35" s="28" t="s">
        <v>11</v>
      </c>
      <c r="F35" s="28" t="s">
        <v>12</v>
      </c>
      <c r="G35" s="6" t="s">
        <v>13</v>
      </c>
      <c r="H35" s="11"/>
      <c r="I35" s="10"/>
      <c r="J35" s="104" t="s">
        <v>98</v>
      </c>
    </row>
    <row r="36" ht="30.75" customHeight="1">
      <c r="A36" s="44"/>
      <c r="B36" s="105" t="s">
        <f>_xlfn.CONCAT("美国H5上线 (",TEXT(C36,"yyyy/mm/dd hh:mm:ss"),") 更新内容：",CHAR(10),J36)</f>
        <v>99</v>
      </c>
      <c r="C36" s="33" t="n">
        <v>45730.6333333333</v>
      </c>
      <c r="D36" s="31" t="s">
        <v>10</v>
      </c>
      <c r="E36" s="28" t="s">
        <v>11</v>
      </c>
      <c r="F36" s="28" t="s">
        <v>12</v>
      </c>
      <c r="G36" s="6" t="s">
        <v>13</v>
      </c>
      <c r="H36" s="11"/>
      <c r="I36" s="10"/>
      <c r="J36" s="30" t="s">
        <v>100</v>
      </c>
    </row>
    <row r="37" ht="30.75" customHeight="1">
      <c r="A37" s="44"/>
      <c r="B37" s="106" t="s">
        <f>_xlfn.CONCAT("美国H5上线 (",TEXT(C37,"yyyy/mm/dd hh:mm:ss"),") 更新内容：",CHAR(10),J37)</f>
        <v>101</v>
      </c>
      <c r="C37" s="33" t="n">
        <v>45729.625</v>
      </c>
      <c r="D37" s="29" t="s">
        <v>22</v>
      </c>
      <c r="E37" s="28" t="s">
        <v>11</v>
      </c>
      <c r="F37" s="28" t="s">
        <v>12</v>
      </c>
      <c r="G37" s="6" t="s">
        <v>13</v>
      </c>
      <c r="H37" s="11"/>
      <c r="I37" s="10"/>
      <c r="J37" s="30" t="s">
        <v>102</v>
      </c>
    </row>
    <row r="38" ht="30.75" customHeight="1">
      <c r="A38" s="44"/>
      <c r="B38" s="107" t="s">
        <f>_xlfn.CONCAT("美国H5上线 (",TEXT(C38,"yyyy/mm/dd hh:mm:ss"),") 更新内容：",CHAR(10),J38)</f>
        <v>103</v>
      </c>
      <c r="C38" s="33" t="n">
        <v>45729.7083333333</v>
      </c>
      <c r="D38" s="29" t="s">
        <v>22</v>
      </c>
      <c r="E38" s="28" t="s">
        <v>39</v>
      </c>
      <c r="F38" s="28" t="s">
        <v>12</v>
      </c>
      <c r="G38" s="6" t="s">
        <v>13</v>
      </c>
      <c r="H38" s="11"/>
      <c r="I38" s="10"/>
      <c r="J38" s="30" t="s">
        <v>104</v>
      </c>
    </row>
    <row r="39" ht="30.75" customHeight="1">
      <c r="A39" s="44"/>
      <c r="B39" s="108" t="s">
        <f>_xlfn.CONCAT("美国H5上线 (",TEXT(C39,"yyyy/mm/dd hh:mm:ss"),") 更新内容：",CHAR(10),J39)</f>
        <v>105</v>
      </c>
      <c r="C39" s="33" t="n">
        <v>45729.5694444444</v>
      </c>
      <c r="D39" s="29" t="s">
        <v>106</v>
      </c>
      <c r="E39" s="28" t="s">
        <v>39</v>
      </c>
      <c r="F39" s="28" t="s">
        <v>12</v>
      </c>
      <c r="G39" s="6" t="s">
        <v>13</v>
      </c>
      <c r="H39" s="11"/>
      <c r="I39" s="10"/>
      <c r="J39" s="30" t="s">
        <v>107</v>
      </c>
    </row>
    <row r="40" ht="60.75" customHeight="1">
      <c r="A40" s="44"/>
      <c r="B40" s="109" t="s">
        <f>_xlfn.CONCAT("美国H5上线 (",TEXT(C40,"yyyy/mm/dd hh:mm:ss"),") 更新内容：",CHAR(10),J40)</f>
        <v>108</v>
      </c>
      <c r="C40" s="33" t="n">
        <v>45728.875</v>
      </c>
      <c r="D40" s="29" t="s">
        <v>83</v>
      </c>
      <c r="E40" s="28" t="s">
        <v>45</v>
      </c>
      <c r="F40" s="28" t="s">
        <v>12</v>
      </c>
      <c r="G40" s="6" t="s">
        <v>13</v>
      </c>
      <c r="H40" s="11"/>
      <c r="I40" s="10"/>
      <c r="J40" s="110" t="s">
        <v>109</v>
      </c>
    </row>
    <row r="41" ht="69" customHeight="1">
      <c r="A41" s="44"/>
      <c r="B41" s="111" t="s">
        <f>_xlfn.CONCAT("美国H5上线 (",TEXT(C41,"yyyy/mm/dd hh:mm:ss"),") 更新内容：",CHAR(10),J41)</f>
        <v>110</v>
      </c>
      <c r="C41" s="33" t="n">
        <v>45727.625</v>
      </c>
      <c r="D41" s="29" t="s">
        <v>83</v>
      </c>
      <c r="E41" s="28" t="s">
        <v>45</v>
      </c>
      <c r="F41" s="28" t="s">
        <v>12</v>
      </c>
      <c r="G41" s="6" t="s">
        <v>13</v>
      </c>
      <c r="H41" s="11"/>
      <c r="I41" s="10"/>
      <c r="J41" s="112" t="s">
        <v>111</v>
      </c>
    </row>
    <row r="42" ht="30.75" customHeight="1">
      <c r="A42" s="44"/>
      <c r="B42" s="113" t="s">
        <f>_xlfn.CONCAT("美国H5上线 (",TEXT(C42,"yyyy/mm/dd hh:mm:ss"),") 更新内容：",CHAR(10),J42)</f>
        <v>112</v>
      </c>
      <c r="C42" s="33" t="n">
        <v>45727.625</v>
      </c>
      <c r="D42" s="29" t="s">
        <v>36</v>
      </c>
      <c r="E42" s="28" t="s">
        <v>11</v>
      </c>
      <c r="F42" s="28" t="s">
        <v>12</v>
      </c>
      <c r="G42" s="6" t="s">
        <v>13</v>
      </c>
      <c r="H42" s="11"/>
      <c r="I42" s="10"/>
      <c r="J42" s="30" t="s">
        <v>113</v>
      </c>
    </row>
    <row r="43" ht="75.75" customHeight="1">
      <c r="A43" s="44"/>
      <c r="B43" s="114" t="s">
        <f>_xlfn.CONCAT("美国H5上线 (",TEXT(C43,"yyyy/mm/dd hh:mm:ss"),") 更新内容：",CHAR(10),J43)</f>
        <v>114</v>
      </c>
      <c r="C43" s="33" t="n">
        <v>45727.4791666666</v>
      </c>
      <c r="D43" s="29" t="s">
        <v>83</v>
      </c>
      <c r="E43" s="28" t="s">
        <v>45</v>
      </c>
      <c r="F43" s="28" t="s">
        <v>12</v>
      </c>
      <c r="G43" s="6" t="s">
        <v>63</v>
      </c>
      <c r="H43" s="11"/>
      <c r="I43" s="10"/>
      <c r="J43" s="115" t="s">
        <v>115</v>
      </c>
    </row>
    <row r="44" ht="47.25" customHeight="1">
      <c r="A44" s="44"/>
      <c r="B44" s="116" t="s">
        <f>_xlfn.CONCAT("美国H5上线 (",TEXT(C44,"yyyy/mm/dd hh:mm:ss"),") 更新内容：",CHAR(10),J44)</f>
        <v>116</v>
      </c>
      <c r="C44" s="33" t="n">
        <v>45726.770833333336</v>
      </c>
      <c r="D44" s="29" t="s">
        <v>83</v>
      </c>
      <c r="E44" s="28" t="s">
        <v>49</v>
      </c>
      <c r="F44" s="28" t="s">
        <v>12</v>
      </c>
      <c r="G44" s="6" t="s">
        <v>13</v>
      </c>
      <c r="H44" s="11"/>
      <c r="I44" s="10"/>
      <c r="J44" s="30" t="s">
        <v>117</v>
      </c>
    </row>
    <row r="45" ht="56.25" customHeight="1">
      <c r="A45" s="44"/>
      <c r="B45" s="117" t="s">
        <f>_xlfn.CONCAT("美国H5上线 (",TEXT(C45,"yyyy/mm/dd hh:mm:ss"),") 更新内容：",CHAR(10),J45)</f>
        <v>118</v>
      </c>
      <c r="C45" s="33" t="n">
        <v>45726.708333333336</v>
      </c>
      <c r="D45" s="29" t="s">
        <v>36</v>
      </c>
      <c r="E45" s="28" t="s">
        <v>49</v>
      </c>
      <c r="F45" s="28" t="s">
        <v>12</v>
      </c>
      <c r="G45" s="6" t="s">
        <v>13</v>
      </c>
      <c r="H45" s="11"/>
      <c r="I45" s="10"/>
      <c r="J45" s="30" t="s">
        <v>119</v>
      </c>
    </row>
    <row r="46" ht="30.75" customHeight="1">
      <c r="A46" s="44"/>
      <c r="B46" s="118" t="s">
        <f>_xlfn.CONCAT("美国H5上线 (",TEXT(C46,"yyyy/mm/dd hh:mm:ss"),") 更新内容：",CHAR(10),J46)</f>
        <v>120</v>
      </c>
      <c r="C46" s="33" t="n">
        <v>45726.666666666664</v>
      </c>
      <c r="D46" s="29" t="s">
        <v>36</v>
      </c>
      <c r="E46" s="28" t="s">
        <v>49</v>
      </c>
      <c r="F46" s="28" t="s">
        <v>12</v>
      </c>
      <c r="G46" s="6" t="s">
        <v>13</v>
      </c>
      <c r="H46" s="11"/>
      <c r="I46" s="10"/>
      <c r="J46" s="30" t="s">
        <v>121</v>
      </c>
    </row>
    <row r="47" ht="45.75" customHeight="1">
      <c r="A47" s="44"/>
      <c r="B47" s="119" t="s">
        <f>_xlfn.CONCAT("美国H5上线 (",TEXT(C47,"yyyy/mm/dd hh:mm:ss"),") 更新内容：",CHAR(10),J47)</f>
        <v>122</v>
      </c>
      <c r="C47" s="38" t="n">
        <v>45724.7708333333</v>
      </c>
      <c r="D47" s="31" t="s">
        <v>83</v>
      </c>
      <c r="E47" s="28" t="s">
        <v>49</v>
      </c>
      <c r="F47" s="28" t="s">
        <v>12</v>
      </c>
      <c r="G47" s="6" t="s">
        <v>13</v>
      </c>
      <c r="H47" s="11"/>
      <c r="I47" s="10"/>
      <c r="J47" s="120" t="s">
        <v>123</v>
      </c>
    </row>
    <row r="48" ht="72.75" customHeight="1">
      <c r="A48" s="44"/>
      <c r="B48" s="121" t="s">
        <f>_xlfn.CONCAT("美国H5上线 (",TEXT(C48,"yyyy/mm/dd hh:mm:ss"),") 更新内容：",CHAR(10),J48)</f>
        <v>124</v>
      </c>
      <c r="C48" s="33" t="n">
        <v>45723.625</v>
      </c>
      <c r="D48" s="29" t="s">
        <v>68</v>
      </c>
      <c r="E48" s="28" t="s">
        <v>11</v>
      </c>
      <c r="F48" s="28" t="s">
        <v>12</v>
      </c>
      <c r="G48" s="6" t="s">
        <v>13</v>
      </c>
      <c r="H48" s="11"/>
      <c r="I48" s="10"/>
      <c r="J48" s="122" t="s">
        <v>125</v>
      </c>
    </row>
    <row r="49" ht="90.75" customHeight="1">
      <c r="A49" s="44"/>
      <c r="B49" s="123" t="s">
        <f>_xlfn.CONCAT("美国H5上线 (",TEXT(C49,"yyyy/mm/dd hh:mm:ss"),") 更新内容：",CHAR(10),J49)</f>
        <v>126</v>
      </c>
      <c r="C49" s="38" t="n">
        <v>45722.83194444444</v>
      </c>
      <c r="D49" s="31" t="s">
        <v>36</v>
      </c>
      <c r="E49" s="28" t="s">
        <v>11</v>
      </c>
      <c r="F49" s="28" t="s">
        <v>12</v>
      </c>
      <c r="G49" s="6" t="s">
        <v>63</v>
      </c>
      <c r="H49" s="11"/>
      <c r="I49" s="10"/>
      <c r="J49" s="124" t="s">
        <v>127</v>
      </c>
    </row>
    <row r="50" ht="45.75" customHeight="1">
      <c r="A50" s="44"/>
      <c r="B50" s="125" t="s">
        <f>_xlfn.CONCAT("美国H5上线 (",TEXT(C50,"yyyy/mm/dd hh:mm:ss"),") 更新内容：",CHAR(10),J50)</f>
        <v>128</v>
      </c>
      <c r="C50" s="38" t="n">
        <v>45722.7361111111</v>
      </c>
      <c r="D50" s="31" t="s">
        <v>10</v>
      </c>
      <c r="E50" s="28" t="s">
        <v>11</v>
      </c>
      <c r="F50" s="28" t="s">
        <v>12</v>
      </c>
      <c r="G50" s="6" t="s">
        <v>63</v>
      </c>
      <c r="H50" s="11"/>
      <c r="I50" s="10"/>
      <c r="J50" s="126" t="s">
        <v>129</v>
      </c>
    </row>
    <row r="51" ht="45.75" customHeight="1">
      <c r="A51" s="44"/>
      <c r="B51" s="127" t="s">
        <f>_xlfn.CONCAT("美国H5上线 (",TEXT(C51,"yyyy/mm/dd hh:mm:ss"),") 更新内容：",CHAR(10),J51)</f>
        <v>130</v>
      </c>
      <c r="C51" s="33" t="n">
        <v>45722.8194444444</v>
      </c>
      <c r="D51" s="29" t="s">
        <v>131</v>
      </c>
      <c r="E51" s="28" t="s">
        <v>39</v>
      </c>
      <c r="F51" s="28" t="s">
        <v>12</v>
      </c>
      <c r="G51" s="6" t="s">
        <v>13</v>
      </c>
      <c r="H51" s="11"/>
      <c r="I51" s="10"/>
      <c r="J51" s="128" t="s">
        <v>132</v>
      </c>
    </row>
    <row r="52" ht="30.75" customHeight="1">
      <c r="A52" s="44"/>
      <c r="B52" s="129" t="s">
        <f>_xlfn.CONCAT("美国H5上线 (",TEXT(C52,"yyyy/mm/dd hh:mm:ss"),") 更新内容：",CHAR(10),J52)</f>
        <v>133</v>
      </c>
      <c r="C52" s="33" t="n">
        <v>45721.819444444445</v>
      </c>
      <c r="D52" s="29" t="s">
        <v>131</v>
      </c>
      <c r="E52" s="28" t="s">
        <v>39</v>
      </c>
      <c r="F52" s="28" t="s">
        <v>12</v>
      </c>
      <c r="G52" s="6" t="s">
        <v>13</v>
      </c>
      <c r="H52" s="11"/>
      <c r="I52" s="10"/>
      <c r="J52" s="30" t="s">
        <v>134</v>
      </c>
    </row>
    <row r="53" ht="30.75" customHeight="1">
      <c r="A53" s="44"/>
      <c r="B53" s="130" t="s">
        <f>_xlfn.CONCAT("美国H5上线 (",TEXT(C53,"yyyy/mm/dd hh:mm:ss"),") 更新内容：",CHAR(10),J53)</f>
        <v>135</v>
      </c>
      <c r="C53" s="33" t="n">
        <v>45721.6875</v>
      </c>
      <c r="D53" s="29" t="s">
        <v>136</v>
      </c>
      <c r="E53" s="28" t="s">
        <v>49</v>
      </c>
      <c r="F53" s="28" t="s">
        <v>12</v>
      </c>
      <c r="G53" s="6" t="s">
        <v>13</v>
      </c>
      <c r="H53" s="11"/>
      <c r="I53" s="10"/>
      <c r="J53" s="30" t="s">
        <v>137</v>
      </c>
    </row>
    <row r="54" ht="30.75" customHeight="1">
      <c r="A54" s="44"/>
      <c r="B54" s="131" t="s">
        <f>_xlfn.CONCAT("美国H5上线 (",TEXT(C54,"yyyy/mm/dd hh:mm:ss"),") 更新内容：",CHAR(10),J54)</f>
        <v>138</v>
      </c>
      <c r="C54" s="38" t="n">
        <v>45716.666666666664</v>
      </c>
      <c r="D54" s="31" t="s">
        <v>22</v>
      </c>
      <c r="E54" s="28" t="s">
        <v>49</v>
      </c>
      <c r="F54" s="28" t="s">
        <v>12</v>
      </c>
      <c r="G54" s="6" t="s">
        <v>13</v>
      </c>
      <c r="H54" s="11"/>
      <c r="I54" s="10"/>
      <c r="J54" s="30" t="s">
        <v>139</v>
      </c>
    </row>
    <row r="55" ht="30.75" customHeight="1">
      <c r="A55" s="44"/>
      <c r="B55" s="132" t="s">
        <f>_xlfn.CONCAT("美国H5上线 (",TEXT(C55,"yyyy/mm/dd hh:mm:ss"),") 更新内容：",CHAR(10),J55)</f>
        <v>140</v>
      </c>
      <c r="C55" s="33" t="n">
        <v>45716.604166666664</v>
      </c>
      <c r="D55" s="29" t="s">
        <v>83</v>
      </c>
      <c r="E55" s="28" t="s">
        <v>11</v>
      </c>
      <c r="F55" s="28" t="s">
        <v>12</v>
      </c>
      <c r="G55" s="6" t="s">
        <v>13</v>
      </c>
      <c r="H55" s="11"/>
      <c r="I55" s="10"/>
      <c r="J55" s="30" t="s">
        <v>141</v>
      </c>
    </row>
    <row r="56" ht="30.75" customHeight="1">
      <c r="A56" s="44"/>
      <c r="B56" s="133" t="s">
        <f>_xlfn.CONCAT("美国H5上线 (",TEXT(C56,"yyyy/mm/dd hh:mm:ss"),") 更新内容：",CHAR(10),J56)</f>
        <v>142</v>
      </c>
      <c r="C56" s="33" t="n">
        <v>45716.46527777778</v>
      </c>
      <c r="D56" s="29" t="s">
        <v>30</v>
      </c>
      <c r="E56" s="28" t="s">
        <v>49</v>
      </c>
      <c r="F56" s="28" t="s">
        <v>12</v>
      </c>
      <c r="G56" s="6" t="s">
        <v>13</v>
      </c>
      <c r="H56" s="11"/>
      <c r="I56" s="10"/>
      <c r="J56" s="30" t="s">
        <v>143</v>
      </c>
    </row>
    <row r="57" ht="63.75" customHeight="1">
      <c r="A57" s="44"/>
      <c r="B57" s="134" t="s">
        <f>_xlfn.CONCAT("美国H5上线 (",TEXT(C57,"yyyy/mm/dd hh:mm:ss"),") 更新内容：",CHAR(10),J57)</f>
        <v>144</v>
      </c>
      <c r="C57" s="45" t="n">
        <v>45715.89444444444</v>
      </c>
      <c r="D57" s="46" t="s">
        <v>22</v>
      </c>
      <c r="E57" s="28" t="s">
        <v>11</v>
      </c>
      <c r="F57" s="28" t="s">
        <v>12</v>
      </c>
      <c r="G57" s="6" t="s">
        <v>13</v>
      </c>
      <c r="H57" s="11"/>
      <c r="I57" s="10"/>
      <c r="J57" s="30" t="s">
        <v>145</v>
      </c>
    </row>
    <row r="58" ht="30.75" customHeight="1">
      <c r="A58" s="44"/>
      <c r="B58" s="135" t="s">
        <f>_xlfn.CONCAT("美国H5上线 (",TEXT(C58,"yyyy/mm/dd hh:mm:ss"),") 更新内容：",CHAR(10),J58)</f>
        <v>146</v>
      </c>
      <c r="C58" s="47" t="n">
        <v>45715.854166666664</v>
      </c>
      <c r="D58" s="48" t="s">
        <v>10</v>
      </c>
      <c r="E58" s="28" t="s">
        <v>11</v>
      </c>
      <c r="F58" s="28" t="s">
        <v>12</v>
      </c>
      <c r="G58" s="6" t="s">
        <v>13</v>
      </c>
      <c r="H58" s="11"/>
      <c r="I58" s="10"/>
      <c r="J58" s="30" t="s">
        <v>147</v>
      </c>
    </row>
    <row r="59" ht="99.75" customHeight="1">
      <c r="A59" s="44"/>
      <c r="B59" s="136" t="s">
        <f>_xlfn.CONCAT("美国H5上线 (",TEXT(C59,"yyyy/mm/dd hh:mm:ss"),") 更新内容：",CHAR(10),J59)</f>
        <v>148</v>
      </c>
      <c r="C59" s="47" t="n">
        <v>45715.850694444445</v>
      </c>
      <c r="D59" s="48" t="s">
        <v>22</v>
      </c>
      <c r="E59" s="28" t="s">
        <v>11</v>
      </c>
      <c r="F59" s="28" t="s">
        <v>12</v>
      </c>
      <c r="G59" s="6" t="s">
        <v>13</v>
      </c>
      <c r="H59" s="11"/>
      <c r="I59" s="10"/>
      <c r="J59" s="30" t="s">
        <v>149</v>
      </c>
    </row>
    <row r="60" ht="150.75" customHeight="1">
      <c r="A60" s="44"/>
      <c r="B60" s="137" t="s">
        <f>_xlfn.CONCAT("美国H5上线 (",TEXT(C60,"yyyy/mm/dd hh:mm:ss"),") 更新内容：",CHAR(10),J60)</f>
        <v>150</v>
      </c>
      <c r="C60" s="47" t="n">
        <v>45714.743055555555</v>
      </c>
      <c r="D60" s="48" t="s">
        <v>22</v>
      </c>
      <c r="E60" s="28" t="s">
        <v>11</v>
      </c>
      <c r="F60" s="28" t="s">
        <v>12</v>
      </c>
      <c r="G60" s="6" t="s">
        <v>13</v>
      </c>
      <c r="H60" s="11"/>
      <c r="I60" s="10"/>
      <c r="J60" s="138" t="s">
        <v>151</v>
      </c>
    </row>
    <row r="61" ht="30.75" customHeight="1">
      <c r="A61" s="44"/>
      <c r="B61" s="139" t="s">
        <f>_xlfn.CONCAT("美国H5上线 (",TEXT(C61,"yyyy/mm/dd hh:mm:ss"),") 更新内容：",CHAR(10),J61)</f>
        <v>152</v>
      </c>
      <c r="C61" s="33" t="n">
        <v>45709.8</v>
      </c>
      <c r="D61" s="29" t="s">
        <v>22</v>
      </c>
      <c r="E61" s="28" t="s">
        <v>11</v>
      </c>
      <c r="F61" s="28" t="s">
        <v>12</v>
      </c>
      <c r="G61" s="6" t="s">
        <v>13</v>
      </c>
      <c r="H61" s="11"/>
      <c r="I61" s="10"/>
      <c r="J61" s="140" t="s">
        <v>153</v>
      </c>
    </row>
    <row r="62" ht="30.75" customHeight="1">
      <c r="A62" s="44"/>
      <c r="B62" s="141" t="s">
        <f>_xlfn.CONCAT("美国H5上线 (",TEXT(C62,"yyyy/mm/dd hh:mm:ss"),") 更新内容：",CHAR(10),J62)</f>
        <v>154</v>
      </c>
      <c r="C62" s="33" t="n">
        <v>45709.8</v>
      </c>
      <c r="D62" s="29" t="s">
        <v>22</v>
      </c>
      <c r="E62" s="28" t="s">
        <v>11</v>
      </c>
      <c r="F62" s="28" t="s">
        <v>12</v>
      </c>
      <c r="G62" s="6" t="s">
        <v>13</v>
      </c>
      <c r="H62" s="11"/>
      <c r="I62" s="10"/>
      <c r="J62" s="30" t="s">
        <v>155</v>
      </c>
    </row>
    <row r="63" ht="30.75" customHeight="1">
      <c r="A63" s="44"/>
      <c r="B63" s="142" t="s">
        <f>_xlfn.CONCAT("美国H5上线 (",TEXT(C63,"yyyy/mm/dd hh:mm:ss"),") 更新内容：",CHAR(10),J63)</f>
        <v>156</v>
      </c>
      <c r="C63" s="33" t="n">
        <v>45709.631944444445</v>
      </c>
      <c r="D63" s="29" t="s">
        <v>10</v>
      </c>
      <c r="E63" s="28" t="s">
        <v>11</v>
      </c>
      <c r="F63" s="28" t="s">
        <v>12</v>
      </c>
      <c r="G63" s="6" t="s">
        <v>13</v>
      </c>
      <c r="H63" s="11"/>
      <c r="I63" s="10"/>
      <c r="J63" s="30" t="s">
        <v>157</v>
      </c>
    </row>
    <row r="64" ht="30.75" customHeight="1">
      <c r="A64" s="44"/>
      <c r="B64" s="143" t="s">
        <f>_xlfn.CONCAT("美国H5上线 (",TEXT(C64,"yyyy/mm/dd hh:mm:ss"),") 更新内容：",CHAR(10),J64)</f>
        <v>158</v>
      </c>
      <c r="C64" s="33" t="n">
        <v>45709.45486111111</v>
      </c>
      <c r="D64" s="29" t="s">
        <v>22</v>
      </c>
      <c r="E64" s="28" t="s">
        <v>11</v>
      </c>
      <c r="F64" s="28" t="s">
        <v>12</v>
      </c>
      <c r="G64" s="6" t="s">
        <v>13</v>
      </c>
      <c r="H64" s="11"/>
      <c r="I64" s="10"/>
      <c r="J64" s="30" t="s">
        <v>159</v>
      </c>
    </row>
    <row r="65" ht="120.75" customHeight="1">
      <c r="A65" s="44"/>
      <c r="B65" s="144" t="s">
        <f>_xlfn.CONCAT("美国H5上线 (",TEXT(C65,"yyyy/mm/dd hh:mm:ss"),") 更新内容：",CHAR(10),J65)</f>
        <v>160</v>
      </c>
      <c r="C65" s="38" t="n">
        <v>45708.8263888888</v>
      </c>
      <c r="D65" s="31" t="s">
        <v>22</v>
      </c>
      <c r="E65" s="28" t="s">
        <v>39</v>
      </c>
      <c r="F65" s="28" t="s">
        <v>12</v>
      </c>
      <c r="G65" s="6" t="s">
        <v>63</v>
      </c>
      <c r="H65" s="11"/>
      <c r="I65" s="10"/>
      <c r="J65" s="145" t="s">
        <v>161</v>
      </c>
    </row>
    <row r="66" ht="30.75" customHeight="1">
      <c r="A66" s="44"/>
      <c r="B66" s="146" t="s">
        <f>_xlfn.CONCAT("美国H5上线 (",TEXT(C66,"yyyy/mm/dd hh:mm:ss"),") 更新内容：",CHAR(10),J66)</f>
        <v>162</v>
      </c>
      <c r="C66" s="33" t="n">
        <v>45707.819444444445</v>
      </c>
      <c r="D66" s="29" t="s">
        <v>33</v>
      </c>
      <c r="E66" s="28" t="s">
        <v>11</v>
      </c>
      <c r="F66" s="28" t="s">
        <v>12</v>
      </c>
      <c r="G66" s="6" t="s">
        <v>13</v>
      </c>
      <c r="H66" s="11"/>
      <c r="I66" s="10"/>
      <c r="J66" s="30" t="s">
        <v>163</v>
      </c>
    </row>
    <row r="67" ht="33.75" customHeight="1">
      <c r="A67" s="37"/>
      <c r="B67" s="147" t="s">
        <f>_xlfn.CONCAT("美国H5上线 (",TEXT(C67,"yyyy/mm/dd hh:mm:ss"),") 更新内容：",CHAR(10),J67)</f>
        <v>164</v>
      </c>
      <c r="C67" s="33" t="n">
        <v>45707.8125</v>
      </c>
      <c r="D67" s="29" t="s">
        <v>165</v>
      </c>
      <c r="E67" s="43" t="s">
        <v>11</v>
      </c>
      <c r="F67" s="9" t="s">
        <v>12</v>
      </c>
      <c r="G67" s="6" t="s">
        <v>13</v>
      </c>
      <c r="H67" s="11"/>
      <c r="I67" s="10"/>
      <c r="J67" s="30" t="s">
        <v>166</v>
      </c>
    </row>
    <row r="68" ht="30.75" customHeight="1">
      <c r="A68" s="37"/>
      <c r="B68" s="148" t="s">
        <f>_xlfn.CONCAT("美国H5上线 (",TEXT(C68,"yyyy/mm/dd hh:mm:ss"),") 更新内容：",CHAR(10),J68)</f>
        <v>167</v>
      </c>
      <c r="C68" s="33" t="n">
        <v>45707.680555555555</v>
      </c>
      <c r="D68" s="29" t="s">
        <v>168</v>
      </c>
      <c r="E68" s="28" t="s">
        <v>11</v>
      </c>
      <c r="F68" s="9" t="s">
        <v>12</v>
      </c>
      <c r="G68" s="6" t="s">
        <v>13</v>
      </c>
      <c r="H68" s="11"/>
      <c r="I68" s="10"/>
      <c r="J68" s="30" t="s">
        <v>169</v>
      </c>
    </row>
    <row r="69" ht="30.75" customHeight="1">
      <c r="A69" s="37"/>
      <c r="B69" s="149" t="s">
        <f>_xlfn.CONCAT("美国H5上线 (",TEXT(C69,"yyyy/mm/dd hh:mm:ss"),") 更新内容：",CHAR(10),J69)</f>
        <v>170</v>
      </c>
      <c r="C69" s="33" t="n">
        <v>45706.67361111111</v>
      </c>
      <c r="D69" s="29" t="s">
        <v>10</v>
      </c>
      <c r="E69" s="28" t="s">
        <v>11</v>
      </c>
      <c r="F69" s="9" t="s">
        <v>12</v>
      </c>
      <c r="G69" s="6" t="s">
        <v>13</v>
      </c>
      <c r="H69" s="11"/>
      <c r="I69" s="10"/>
      <c r="J69" s="30" t="s">
        <v>171</v>
      </c>
    </row>
    <row r="70" ht="30.75" customHeight="1">
      <c r="A70" s="37"/>
      <c r="B70" s="150" t="s">
        <f>_xlfn.CONCAT("美国H5上线 (",TEXT(C70,"yyyy/mm/dd hh:mm:ss"),") 更新内容：",CHAR(10),J70)</f>
        <v>172</v>
      </c>
      <c r="C70" s="33" t="n">
        <v>45705.729166666664</v>
      </c>
      <c r="D70" s="29" t="s">
        <v>36</v>
      </c>
      <c r="E70" s="28" t="s">
        <v>11</v>
      </c>
      <c r="F70" s="9" t="s">
        <v>12</v>
      </c>
      <c r="G70" s="6" t="s">
        <v>13</v>
      </c>
      <c r="H70" s="11"/>
      <c r="I70" s="10"/>
      <c r="J70" s="30" t="s">
        <v>173</v>
      </c>
    </row>
    <row r="71" ht="30.75" customHeight="1">
      <c r="A71" s="37"/>
      <c r="B71" s="151" t="s">
        <f>_xlfn.CONCAT("美国H5上线 (",TEXT(C71,"yyyy/mm/dd hh:mm:ss"),") 更新内容：",CHAR(10),J71)</f>
        <v>174</v>
      </c>
      <c r="C71" s="33" t="n">
        <v>45702.729166666664</v>
      </c>
      <c r="D71" s="29" t="s">
        <v>10</v>
      </c>
      <c r="E71" s="28" t="s">
        <v>11</v>
      </c>
      <c r="F71" s="9" t="s">
        <v>12</v>
      </c>
      <c r="G71" s="6" t="s">
        <v>13</v>
      </c>
      <c r="H71" s="11"/>
      <c r="I71" s="10"/>
      <c r="J71" s="30" t="s">
        <v>175</v>
      </c>
    </row>
    <row r="72" ht="30.75" customHeight="1">
      <c r="A72" s="37"/>
      <c r="B72" s="152" t="s">
        <f>_xlfn.CONCAT("美国H5上线 (",TEXT(C72,"yyyy/mm/dd hh:mm:ss"),") 更新内容：",CHAR(10),J72)</f>
        <v>176</v>
      </c>
      <c r="C72" s="38" t="n">
        <v>45701.6631944444</v>
      </c>
      <c r="D72" s="31" t="s">
        <v>83</v>
      </c>
      <c r="E72" s="28" t="s">
        <v>45</v>
      </c>
      <c r="F72" s="9" t="s">
        <v>12</v>
      </c>
      <c r="G72" s="6" t="s">
        <v>13</v>
      </c>
      <c r="H72" s="11"/>
      <c r="I72" s="10"/>
      <c r="J72" s="30" t="s">
        <v>177</v>
      </c>
    </row>
    <row r="73" ht="30.75" customHeight="1">
      <c r="A73" s="37"/>
      <c r="B73" s="153" t="s">
        <f>_xlfn.CONCAT("美国H5上线 (",TEXT(C73,"yyyy/mm/dd hh:mm:ss"),") 更新内容：",CHAR(10),J73)</f>
        <v>178</v>
      </c>
      <c r="C73" s="33" t="n">
        <v>45700.74652777778</v>
      </c>
      <c r="D73" s="29" t="s">
        <v>22</v>
      </c>
      <c r="E73" s="28" t="s">
        <v>49</v>
      </c>
      <c r="F73" s="9" t="s">
        <v>12</v>
      </c>
      <c r="G73" s="6" t="s">
        <v>13</v>
      </c>
      <c r="H73" s="11"/>
      <c r="I73" s="10"/>
      <c r="J73" s="30" t="s">
        <v>179</v>
      </c>
    </row>
    <row r="74" ht="30.75" customHeight="1">
      <c r="A74" s="37"/>
      <c r="B74" s="154" t="s">
        <f>_xlfn.CONCAT("美国H5上线 (",TEXT(C74,"yyyy/mm/dd hh:mm:ss"),") 更新内容：",CHAR(10),J74)</f>
        <v>180</v>
      </c>
      <c r="C74" s="33" t="n">
        <v>45700.73611111111</v>
      </c>
      <c r="D74" s="29" t="s">
        <v>30</v>
      </c>
      <c r="E74" s="28" t="s">
        <v>49</v>
      </c>
      <c r="F74" s="9" t="s">
        <v>12</v>
      </c>
      <c r="G74" s="6" t="s">
        <v>13</v>
      </c>
      <c r="H74" s="11"/>
      <c r="I74" s="10"/>
      <c r="J74" s="30" t="s">
        <v>181</v>
      </c>
    </row>
    <row r="75" ht="30.75" customHeight="1">
      <c r="A75" s="37"/>
      <c r="B75" s="155" t="s">
        <f>_xlfn.CONCAT("美国H5上线 (",TEXT(C75,"yyyy/mm/dd hh:mm:ss"),") 更新内容：",CHAR(10),J75)</f>
        <v>182</v>
      </c>
      <c r="C75" s="41" t="n">
        <v>45699.75</v>
      </c>
      <c r="D75" s="42" t="s">
        <v>183</v>
      </c>
      <c r="E75" s="28" t="s">
        <v>49</v>
      </c>
      <c r="F75" s="9" t="s">
        <v>12</v>
      </c>
      <c r="G75" s="6" t="s">
        <v>13</v>
      </c>
      <c r="H75" s="11"/>
      <c r="I75" s="10"/>
      <c r="J75" s="30" t="s">
        <v>184</v>
      </c>
    </row>
    <row r="76" ht="30.75" customHeight="1">
      <c r="A76" s="37"/>
      <c r="B76" s="156" t="s">
        <f>_xlfn.CONCAT("美国H5上线 (",TEXT(C76,"yyyy/mm/dd hh:mm:ss"),") 更新内容：",CHAR(10),J76)</f>
        <v>185</v>
      </c>
      <c r="C76" s="39" t="n">
        <v>45699.645833333336</v>
      </c>
      <c r="D76" s="40" t="s">
        <v>10</v>
      </c>
      <c r="E76" s="28" t="s">
        <v>49</v>
      </c>
      <c r="F76" s="9" t="s">
        <v>12</v>
      </c>
      <c r="G76" s="6" t="s">
        <v>13</v>
      </c>
      <c r="H76" s="11"/>
      <c r="I76" s="10"/>
      <c r="J76" s="30" t="s">
        <v>186</v>
      </c>
    </row>
    <row r="77" ht="30.75" customHeight="1">
      <c r="A77" s="37"/>
      <c r="B77" s="157" t="s">
        <f>_xlfn.CONCAT("美国H5上线 (",TEXT(C77,"yyyy/mm/dd hh:mm:ss"),") 更新内容：",CHAR(10),J77)</f>
        <v>187</v>
      </c>
      <c r="C77" s="36" t="n">
        <v>45698.72222222222</v>
      </c>
      <c r="D77" s="31" t="s">
        <v>188</v>
      </c>
      <c r="E77" s="28" t="s">
        <v>49</v>
      </c>
      <c r="F77" s="9" t="s">
        <v>12</v>
      </c>
      <c r="G77" s="6" t="s">
        <v>13</v>
      </c>
      <c r="H77" s="11"/>
      <c r="I77" s="10"/>
      <c r="J77" s="30" t="s">
        <v>189</v>
      </c>
    </row>
    <row r="78" ht="30.75" customHeight="1">
      <c r="A78" s="37"/>
      <c r="B78" s="158" t="s">
        <f>_xlfn.CONCAT("美国H5上线 (",TEXT(C78,"yyyy/mm/dd hh:mm:ss"),") 更新内容：",CHAR(10),J78)</f>
        <v>190</v>
      </c>
      <c r="C78" s="35" t="n">
        <v>45698.708333333336</v>
      </c>
      <c r="D78" s="29" t="s">
        <v>10</v>
      </c>
      <c r="E78" s="28" t="s">
        <v>49</v>
      </c>
      <c r="F78" s="9" t="s">
        <v>12</v>
      </c>
      <c r="G78" s="6" t="s">
        <v>13</v>
      </c>
      <c r="H78" s="11"/>
      <c r="I78" s="10"/>
      <c r="J78" s="30" t="s">
        <v>191</v>
      </c>
    </row>
    <row r="79" ht="30.75" customHeight="1">
      <c r="A79" s="37"/>
      <c r="B79" s="159" t="s">
        <f>_xlfn.CONCAT("美国H5上线 (",TEXT(C79,"yyyy/mm/dd hh:mm:ss"),") 更新内容：",CHAR(10),J79)</f>
        <v>192</v>
      </c>
      <c r="C79" s="35" t="n">
        <v>45698.631944444445</v>
      </c>
      <c r="D79" s="29" t="s">
        <v>36</v>
      </c>
      <c r="E79" s="28" t="s">
        <v>39</v>
      </c>
      <c r="F79" s="9" t="s">
        <v>12</v>
      </c>
      <c r="G79" s="6" t="s">
        <v>63</v>
      </c>
      <c r="H79" s="11"/>
      <c r="I79" s="10"/>
      <c r="J79" s="30" t="s">
        <v>193</v>
      </c>
    </row>
    <row r="80" ht="30.75" customHeight="1">
      <c r="A80" s="37"/>
      <c r="B80" s="160" t="s">
        <f>_xlfn.CONCAT("美国H5上线 (",TEXT(C80,"yyyy/mm/dd hh:mm:ss"),") 更新内容：",CHAR(10),J80)</f>
        <v>194</v>
      </c>
      <c r="C80" s="36" t="n">
        <v>45694.743055555555</v>
      </c>
      <c r="D80" s="38" t="s">
        <v>36</v>
      </c>
      <c r="E80" s="28" t="s">
        <v>49</v>
      </c>
      <c r="F80" s="9" t="s">
        <v>12</v>
      </c>
      <c r="G80" s="6" t="s">
        <v>13</v>
      </c>
      <c r="H80" s="11"/>
      <c r="I80" s="10"/>
      <c r="J80" s="30" t="s">
        <v>195</v>
      </c>
    </row>
    <row r="81" ht="30.75" customHeight="1">
      <c r="A81" s="37"/>
      <c r="B81" s="161" t="s">
        <f>_xlfn.CONCAT("美国H5上线 (",TEXT(C81,"yyyy/mm/dd hh:mm:ss"),") 更新内容：",CHAR(10),J81)</f>
        <v>196</v>
      </c>
      <c r="C81" s="35" t="n">
        <v>45694.6875</v>
      </c>
      <c r="D81" s="33" t="s">
        <v>136</v>
      </c>
      <c r="E81" s="28" t="s">
        <v>49</v>
      </c>
      <c r="F81" s="9" t="s">
        <v>12</v>
      </c>
      <c r="G81" s="6" t="s">
        <v>13</v>
      </c>
      <c r="H81" s="11"/>
      <c r="I81" s="10"/>
      <c r="J81" s="30" t="s">
        <v>197</v>
      </c>
    </row>
    <row r="82" ht="30.75" customHeight="1">
      <c r="A82" s="37"/>
      <c r="B82" s="162" t="s">
        <f>_xlfn.CONCAT("美国H5上线 (",TEXT(C82,"yyyy/mm/dd hh:mm:ss"),") 更新内容：",CHAR(10),J82)</f>
        <v>198</v>
      </c>
      <c r="C82" s="35" t="n">
        <v>45682.583333333336</v>
      </c>
      <c r="D82" s="29" t="s">
        <v>22</v>
      </c>
      <c r="E82" s="28" t="s">
        <v>39</v>
      </c>
      <c r="F82" s="9" t="s">
        <v>12</v>
      </c>
      <c r="G82" s="6" t="s">
        <v>13</v>
      </c>
      <c r="H82" s="11"/>
      <c r="I82" s="10"/>
      <c r="J82" s="30" t="s">
        <v>199</v>
      </c>
    </row>
    <row r="83" ht="30.75" customHeight="1">
      <c r="A83" s="37"/>
      <c r="B83" s="163" t="s">
        <f>_xlfn.CONCAT("美国H5上线 (",TEXT(C83,"yyyy/mm/dd hh:mm:ss"),") 更新内容：",CHAR(10),J83)</f>
        <v>200</v>
      </c>
      <c r="C83" s="35" t="n">
        <v>45682.4375</v>
      </c>
      <c r="D83" s="29" t="s">
        <v>33</v>
      </c>
      <c r="E83" s="28" t="s">
        <v>11</v>
      </c>
      <c r="F83" s="9" t="s">
        <v>12</v>
      </c>
      <c r="G83" s="6" t="s">
        <v>13</v>
      </c>
      <c r="H83" s="11"/>
      <c r="I83" s="10"/>
      <c r="J83" s="30" t="s">
        <v>201</v>
      </c>
    </row>
    <row r="84" ht="30.75" customHeight="1">
      <c r="A84" s="37"/>
      <c r="B84" s="164" t="s">
        <f>_xlfn.CONCAT("美国H5上线 (",TEXT(C84,"yyyy/mm/dd hh:mm:ss"),") 更新内容：",CHAR(10),J84)</f>
        <v>202</v>
      </c>
      <c r="C84" s="35" t="n">
        <v>45678.819444444445</v>
      </c>
      <c r="D84" s="29" t="s">
        <v>22</v>
      </c>
      <c r="E84" s="28" t="s">
        <v>49</v>
      </c>
      <c r="F84" s="9" t="s">
        <v>12</v>
      </c>
      <c r="G84" s="6" t="s">
        <v>13</v>
      </c>
      <c r="H84" s="11"/>
      <c r="I84" s="10"/>
      <c r="J84" s="30" t="s">
        <v>203</v>
      </c>
    </row>
    <row r="85" ht="30.75" customHeight="1">
      <c r="A85" s="37"/>
      <c r="B85" s="165" t="s">
        <f>_xlfn.CONCAT("美国H5上线 (",TEXT(C85,"yyyy/mm/dd hh:mm:ss"),") 更新内容：",CHAR(10),J85)</f>
        <v>204</v>
      </c>
      <c r="C85" s="35" t="n">
        <v>45678.819444444445</v>
      </c>
      <c r="D85" s="29" t="s">
        <v>22</v>
      </c>
      <c r="E85" s="28" t="s">
        <v>49</v>
      </c>
      <c r="F85" s="9" t="s">
        <v>12</v>
      </c>
      <c r="G85" s="6" t="s">
        <v>13</v>
      </c>
      <c r="H85" s="11"/>
      <c r="I85" s="10"/>
      <c r="J85" s="30" t="s">
        <v>205</v>
      </c>
    </row>
    <row r="86" ht="30.75" customHeight="1">
      <c r="A86" s="37"/>
      <c r="B86" s="166" t="s">
        <f>_xlfn.CONCAT("美国H5上线 (",TEXT(C86,"yyyy/mm/dd hh:mm:ss"),") 更新内容：",CHAR(10),J86)</f>
        <v>206</v>
      </c>
      <c r="C86" s="35" t="n">
        <v>45678.70138888889</v>
      </c>
      <c r="D86" s="29" t="s">
        <v>165</v>
      </c>
      <c r="E86" s="28" t="s">
        <v>39</v>
      </c>
      <c r="F86" s="9" t="s">
        <v>12</v>
      </c>
      <c r="G86" s="6" t="s">
        <v>13</v>
      </c>
      <c r="H86" s="11"/>
      <c r="I86" s="10"/>
      <c r="J86" s="30" t="s">
        <v>207</v>
      </c>
    </row>
    <row r="87" ht="30.75" customHeight="1">
      <c r="A87" s="37"/>
      <c r="B87" s="167" t="s">
        <f>_xlfn.CONCAT("美国H5上线 (",TEXT(C87,"yyyy/mm/dd hh:mm:ss"),") 更新内容：",CHAR(10),J87)</f>
        <v>208</v>
      </c>
      <c r="C87" s="35" t="n">
        <v>45674.708333333336</v>
      </c>
      <c r="D87" s="29" t="s">
        <v>10</v>
      </c>
      <c r="E87" s="28" t="s">
        <v>11</v>
      </c>
      <c r="F87" s="9" t="s">
        <v>12</v>
      </c>
      <c r="G87" s="6" t="s">
        <v>13</v>
      </c>
      <c r="H87" s="11"/>
      <c r="I87" s="10"/>
      <c r="J87" s="30" t="s">
        <v>209</v>
      </c>
    </row>
    <row r="88" ht="30.75" customHeight="1">
      <c r="A88" s="37"/>
      <c r="B88" s="168" t="s">
        <f>_xlfn.CONCAT("美国H5上线 (",TEXT(C88,"yyyy/mm/dd hh:mm:ss"),") 更新内容：",CHAR(10),J88)</f>
        <v>210</v>
      </c>
      <c r="C88" s="35" t="n">
        <v>45674.5</v>
      </c>
      <c r="D88" s="29" t="s">
        <v>211</v>
      </c>
      <c r="E88" s="28" t="s">
        <v>11</v>
      </c>
      <c r="F88" s="9" t="s">
        <v>12</v>
      </c>
      <c r="G88" s="6" t="s">
        <v>13</v>
      </c>
      <c r="H88" s="11"/>
      <c r="I88" s="10"/>
      <c r="J88" s="30" t="s">
        <v>212</v>
      </c>
    </row>
    <row r="89" ht="30.75" customHeight="1">
      <c r="A89" s="37"/>
      <c r="B89" s="169" t="s">
        <f>_xlfn.CONCAT("美国H5上线 (",TEXT(C89,"yyyy/mm/dd hh:mm:ss"),") 更新内容：",CHAR(10),J89)</f>
        <v>213</v>
      </c>
      <c r="C89" s="35" t="n">
        <v>45673.71875</v>
      </c>
      <c r="D89" s="29" t="s">
        <v>214</v>
      </c>
      <c r="E89" s="28" t="s">
        <v>11</v>
      </c>
      <c r="F89" s="9" t="s">
        <v>12</v>
      </c>
      <c r="G89" s="6" t="s">
        <v>13</v>
      </c>
      <c r="H89" s="11"/>
      <c r="I89" s="10"/>
      <c r="J89" s="30" t="s">
        <v>215</v>
      </c>
    </row>
    <row r="90" ht="30.75" customHeight="1">
      <c r="A90" s="37"/>
      <c r="B90" s="170" t="s">
        <f>_xlfn.CONCAT("美国H5上线 (",TEXT(C90,"yyyy/mm/dd hh:mm:ss"),") 更新内容：",CHAR(10),"1、自研子游戏加载图改为远程配置")</f>
        <v>216</v>
      </c>
      <c r="C90" s="35" t="n">
        <v>45672.72222222222</v>
      </c>
      <c r="D90" s="29" t="s">
        <v>22</v>
      </c>
      <c r="E90" s="28" t="s">
        <v>11</v>
      </c>
      <c r="F90" s="9" t="s">
        <v>12</v>
      </c>
      <c r="G90" s="6" t="s">
        <v>13</v>
      </c>
      <c r="H90" s="11"/>
      <c r="I90" s="10"/>
    </row>
    <row r="91" ht="90.75" customHeight="1">
      <c r="A91" s="37"/>
      <c r="B91" s="171" t="s">
        <f>_xlfn.CONCAT("美国H5上线 (",TEXT(C91,"yyyy/mm/dd hh:mm:ss"),") 更新内容：",CHAR(10),"1、tigerspin上线兑换码功能：
       侧边栏兑换码入口展示
       奖金中心兑换码入口展示
2、美国 H5- 细节和交互优化
3、美国H5 - 充值前需绑定手机号")</f>
        <v>217</v>
      </c>
      <c r="C91" s="35" t="n">
        <v>45672.677083333336</v>
      </c>
      <c r="D91" s="29" t="s">
        <v>36</v>
      </c>
      <c r="E91" s="28" t="s">
        <v>49</v>
      </c>
      <c r="F91" s="9" t="s">
        <v>12</v>
      </c>
      <c r="G91" s="6" t="s">
        <v>13</v>
      </c>
      <c r="H91" s="11"/>
      <c r="I91" s="10"/>
    </row>
    <row r="92" ht="30.75" customHeight="1">
      <c r="A92" s="37"/>
      <c r="B92" s="172" t="s">
        <f>_xlfn.CONCAT("美国H5上线 (",TEXT(C92,"yyyy/mm/dd hh:mm:ss"),") 更新内容：",CHAR(10),"1、野牛-修复免费模式下重启客户端会继续自动下注的问题题")</f>
        <v>218</v>
      </c>
      <c r="C92" s="35" t="n">
        <v>45671.8125</v>
      </c>
      <c r="D92" s="29" t="s">
        <v>30</v>
      </c>
      <c r="E92" s="28" t="s">
        <v>49</v>
      </c>
      <c r="F92" s="9" t="s">
        <v>12</v>
      </c>
      <c r="G92" s="6" t="s">
        <v>13</v>
      </c>
      <c r="H92" s="11"/>
      <c r="I92" s="10"/>
    </row>
    <row r="93" ht="30.75" customHeight="1">
      <c r="A93" s="37"/>
      <c r="B93" s="173" t="s">
        <f>_xlfn.CONCAT("美国H5上线 (",TEXT(C93,"yyyy/mm/dd hh:mm:ss"),") 更新内容：",CHAR(10),"1、修复游戏内跳转房间外后，回到游戏无法退出的bug")</f>
        <v>219</v>
      </c>
      <c r="C93" s="35" t="n">
        <v>45671.71875</v>
      </c>
      <c r="D93" s="29" t="s">
        <v>36</v>
      </c>
      <c r="E93" s="28" t="s">
        <v>49</v>
      </c>
      <c r="F93" s="9" t="s">
        <v>12</v>
      </c>
      <c r="G93" s="6" t="s">
        <v>13</v>
      </c>
      <c r="H93" s="11"/>
      <c r="I93" s="10"/>
    </row>
    <row r="94" ht="30.75" customHeight="1">
      <c r="A94" s="37"/>
      <c r="B94" s="174" t="s">
        <f>_xlfn.CONCAT("美国H5上线 (",TEXT(C94,"yyyy/mm/dd hh:mm:ss"),") 更新内容：",CHAR(10),"1、野牛、小丑游戏内加入按钮点击事件上报（用于排查用户反馈问题）")</f>
        <v>220</v>
      </c>
      <c r="C94" s="35" t="n">
        <v>45671.645833333336</v>
      </c>
      <c r="D94" s="29" t="s">
        <v>30</v>
      </c>
      <c r="E94" s="28" t="s">
        <v>11</v>
      </c>
      <c r="F94" s="9" t="s">
        <v>12</v>
      </c>
      <c r="G94" s="6" t="s">
        <v>13</v>
      </c>
      <c r="H94" s="11"/>
      <c r="I94" s="10"/>
    </row>
    <row r="95" ht="30.75" customHeight="1">
      <c r="A95" s="37"/>
      <c r="B95" s="175" t="s">
        <f>_xlfn.CONCAT("美国H5上线 (",TEXT(C95,"yyyy/mm/dd hh:mm:ss"),") 更新内容：",CHAR(10),"1、引导vip添加客服弹框打开标记改为存到服务端，修复用户清除缓存会再次弹出的问题")</f>
        <v>221</v>
      </c>
      <c r="C95" s="36" t="n">
        <v>45670.68541666667</v>
      </c>
      <c r="D95" s="31" t="s">
        <v>22</v>
      </c>
      <c r="E95" s="28" t="s">
        <v>11</v>
      </c>
      <c r="F95" s="9" t="s">
        <v>12</v>
      </c>
      <c r="G95" s="6" t="s">
        <v>13</v>
      </c>
      <c r="H95" s="11"/>
      <c r="I95" s="10"/>
    </row>
    <row r="96" ht="30.75" customHeight="1">
      <c r="A96" s="37"/>
      <c r="B96" s="176" t="s">
        <f>_xlfn.CONCAT("美国H5上线 (",TEXT(C96,"yyyy/mm/dd hh:mm:ss"),") 更新内容：",CHAR(10),"1.修复充值金额有小数，在游戏房间内无法到账的问题")</f>
        <v>222</v>
      </c>
      <c r="C96" s="33" t="n">
        <v>45670.625</v>
      </c>
      <c r="D96" s="29" t="s">
        <v>10</v>
      </c>
      <c r="E96" s="28" t="s">
        <v>11</v>
      </c>
      <c r="F96" s="9" t="s">
        <v>12</v>
      </c>
      <c r="G96" s="6" t="s">
        <v>13</v>
      </c>
      <c r="H96" s="11"/>
      <c r="I96" s="10"/>
    </row>
    <row r="97" ht="60.75" customHeight="1">
      <c r="A97" s="37"/>
      <c r="B97" s="177" t="s">
        <f>_xlfn.CONCAT("美国H5上线 (",TEXT(C97,"yyyy/mm/dd hh:mm:ss"),") 更新内容：",CHAR(10),"1、美国H5 - 新增捕鱼投放落地页
2、美国H5 - 更改充值方式usdt图标
3、美国H5 - 修复捕鱼游戏进出弹窗的数值展示问题、修复捕鱼")</f>
        <v>223</v>
      </c>
      <c r="C97" s="32" t="n">
        <v>45668.71875</v>
      </c>
      <c r="D97" s="31" t="s">
        <v>36</v>
      </c>
      <c r="E97" s="28" t="s">
        <v>39</v>
      </c>
      <c r="F97" s="9" t="s">
        <v>12</v>
      </c>
      <c r="G97" s="6" t="s">
        <v>13</v>
      </c>
      <c r="H97" s="11"/>
      <c r="I97" s="10"/>
    </row>
    <row r="98" ht="30.75" customHeight="1">
      <c r="A98" s="37"/>
      <c r="B98" s="178" t="s">
        <f>_xlfn.CONCAT("美国H5上线 (",TEXT(C98,"yyyy/mm/dd hh:mm:ss"),") 更新内容：",CHAR(10),"1、24小时自动重置下线")</f>
        <v>224</v>
      </c>
      <c r="C98" s="27" t="n">
        <v>45668.395833333336</v>
      </c>
      <c r="D98" s="29" t="s">
        <v>136</v>
      </c>
      <c r="E98" s="28" t="s">
        <v>39</v>
      </c>
      <c r="F98" s="9" t="s">
        <v>12</v>
      </c>
      <c r="G98" s="6" t="s">
        <v>13</v>
      </c>
      <c r="H98" s="11"/>
      <c r="I98" s="10"/>
    </row>
    <row r="99" ht="30.75" customHeight="1">
      <c r="A99" s="37"/>
      <c r="B99" s="179" t="s">
        <f>_xlfn.CONCAT("美国H5上线 (",TEXT(C99,"yyyy/mm/dd hh:mm:ss"),") 更新内容：",CHAR(10),"1、黑名单库，支持设备码拉黑")</f>
        <v>225</v>
      </c>
      <c r="C99" s="27" t="n">
        <v>45667.72361111111</v>
      </c>
      <c r="D99" s="29" t="s">
        <v>22</v>
      </c>
      <c r="E99" s="28" t="s">
        <v>39</v>
      </c>
      <c r="F99" s="9" t="s">
        <v>12</v>
      </c>
      <c r="G99" s="6" t="s">
        <v>13</v>
      </c>
      <c r="H99" s="11"/>
      <c r="I99" s="10"/>
    </row>
    <row r="100" ht="30.75" customHeight="1">
      <c r="A100" s="37"/>
      <c r="B100" s="180" t="s">
        <f>_xlfn.CONCAT("美国H5上线 (",TEXT(C100,"yyyy/mm/dd hh:mm:ss"),") 更新内容：",CHAR(10),"1、添加7goldslots、7usfish自研子游戏加载LOGO")</f>
        <v>226</v>
      </c>
      <c r="C100" s="27" t="n">
        <v>45667.72361111111</v>
      </c>
      <c r="D100" s="29" t="s">
        <v>22</v>
      </c>
      <c r="E100" s="28" t="s">
        <v>39</v>
      </c>
      <c r="F100" s="9" t="s">
        <v>12</v>
      </c>
      <c r="G100" s="6" t="s">
        <v>13</v>
      </c>
      <c r="H100" s="11"/>
      <c r="I100" s="10"/>
    </row>
    <row r="101" ht="60.75" customHeight="1">
      <c r="A101" s="37"/>
      <c r="B101" s="181" t="s">
        <f>_xlfn.CONCAT("美国H5上线 (",TEXT(C101,"yyyy/mm/dd hh:mm:ss"),") 更新内容：",CHAR(10),"1、美国H5 - 手机号换绑逻辑更改
2、美国H5 - 接入捕鱼API
3、美国H5 - 联运3新包")</f>
        <v>227</v>
      </c>
      <c r="C101" s="27" t="n">
        <v>45667.8263888888</v>
      </c>
      <c r="D101" s="29" t="s">
        <v>36</v>
      </c>
      <c r="E101" s="28" t="s">
        <v>39</v>
      </c>
      <c r="F101" s="9" t="s">
        <v>12</v>
      </c>
      <c r="G101" s="6" t="s">
        <v>13</v>
      </c>
      <c r="H101" s="11"/>
      <c r="I101" s="10"/>
    </row>
    <row r="102" ht="75.75" customHeight="1">
      <c r="A102" s="37"/>
      <c r="B102" s="182" t="s">
        <f>_xlfn.CONCAT("美国H5上线 (",TEXT(C102,"yyyy/mm/dd hh:mm:ss"),") 更新内容：",CHAR(10),"1、黑名单库，支持设备码拉黑
2、 引导IOS用户收藏到桌面
3、 超级签应用引导打开浏览器收藏
4、 引导vip添加客服全号段开放")</f>
        <v>228</v>
      </c>
      <c r="C102" s="27" t="n">
        <v>45666.8125</v>
      </c>
      <c r="D102" s="29" t="s">
        <v>36</v>
      </c>
      <c r="E102" s="28" t="s">
        <v>39</v>
      </c>
      <c r="F102" s="9" t="s">
        <v>12</v>
      </c>
      <c r="G102" s="6" t="s">
        <v>13</v>
      </c>
      <c r="H102" s="11"/>
      <c r="I102" s="10"/>
    </row>
    <row r="103" ht="30.75" customHeight="1">
      <c r="A103" s="37"/>
      <c r="B103" s="183" t="s">
        <f>_xlfn.CONCAT("美国H5上线 (",TEXT(C103,"yyyy/mm/dd hh:mm:ss"),") 更新内容：",CHAR(10),"1、首充前后交互一致MVP（仅H5US4SC01渠道)")</f>
        <v>229</v>
      </c>
      <c r="C103" s="27" t="n">
        <v>45665.80972222222</v>
      </c>
      <c r="D103" s="29" t="s">
        <v>230</v>
      </c>
      <c r="E103" s="28" t="s">
        <v>39</v>
      </c>
      <c r="F103" s="9" t="s">
        <v>12</v>
      </c>
      <c r="G103" s="6" t="s">
        <v>63</v>
      </c>
      <c r="H103" s="11"/>
      <c r="I103" s="10"/>
    </row>
    <row r="104" ht="30.75" customHeight="1">
      <c r="A104" s="37"/>
      <c r="B104" s="184" t="s">
        <f>_xlfn.CONCAT("美国H5上线 (",TEXT(C104,"yyyy/mm/dd hh:mm:ss"),") 更新内容：",CHAR(10),"1、USDT 充值发起，新标签/浏览器打开收银台")</f>
        <v>231</v>
      </c>
      <c r="C104" s="27" t="n">
        <v>45665.580555555556</v>
      </c>
      <c r="D104" s="29" t="s">
        <v>230</v>
      </c>
      <c r="E104" s="28" t="s">
        <v>39</v>
      </c>
      <c r="F104" s="9" t="s">
        <v>12</v>
      </c>
      <c r="G104" s="6" t="s">
        <v>13</v>
      </c>
      <c r="H104" s="11"/>
      <c r="I104" s="10"/>
    </row>
    <row r="105" ht="60.75" customHeight="1">
      <c r="A105" s="37"/>
      <c r="B105" s="185" t="s">
        <f>_xlfn.CONCAT("美国H5上线 (",TEXT(C105,"yyyy/mm/dd hh:mm:ss"),") 更新内容：",CHAR(10),"1、usdt 账号添加34位T开头字符校验
2、提现记录样式调整
3、USDT提示弹窗中充值文案调整，去掉ERC描述")</f>
        <v>232</v>
      </c>
      <c r="C105" s="27" t="n">
        <v>45664.8347222222</v>
      </c>
      <c r="D105" s="29" t="s">
        <v>230</v>
      </c>
      <c r="E105" s="28" t="s">
        <v>39</v>
      </c>
      <c r="F105" s="9" t="s">
        <v>12</v>
      </c>
      <c r="G105" s="6" t="s">
        <v>13</v>
      </c>
      <c r="H105" s="11"/>
      <c r="I105" s="10"/>
    </row>
    <row r="106" ht="30.75" customHeight="1">
      <c r="A106" s="37"/>
      <c r="B106" s="186" t="s">
        <f>_xlfn.CONCAT("美国H5上线 (",TEXT(C106,"yyyy/mm/dd hh:mm:ss"),") 更新内容：",CHAR(10),"1、联运渠道中的裂变渠道仍统一为_012渠道，不区分裂变产品")</f>
        <v>233</v>
      </c>
      <c r="C106" s="27" t="n">
        <v>45664.7479166666</v>
      </c>
      <c r="D106" s="29" t="s">
        <v>230</v>
      </c>
      <c r="E106" s="28" t="s">
        <v>39</v>
      </c>
      <c r="F106" s="9" t="s">
        <v>12</v>
      </c>
      <c r="G106" s="6" t="s">
        <v>13</v>
      </c>
      <c r="H106" s="11"/>
      <c r="I106" s="10"/>
    </row>
    <row r="107" ht="30.75" customHeight="1">
      <c r="A107" s="37"/>
      <c r="B107" s="187" t="s">
        <f>_xlfn.CONCAT("美国H5上线 (",TEXT(C107,"yyyy/mm/dd hh:mm:ss"),") 更新内容：",CHAR(10),"1、 美国USDT通道上线，充值和提款增加USDT方式")</f>
        <v>234</v>
      </c>
      <c r="C107" s="27" t="n">
        <v>45664.73055555556</v>
      </c>
      <c r="D107" s="29" t="s">
        <v>230</v>
      </c>
      <c r="E107" s="28" t="s">
        <v>39</v>
      </c>
      <c r="F107" s="9" t="s">
        <v>12</v>
      </c>
      <c r="G107" s="6" t="s">
        <v>63</v>
      </c>
      <c r="H107" s="11"/>
      <c r="I107" s="10"/>
    </row>
    <row r="108" ht="30.75" customHeight="1">
      <c r="A108" s="37"/>
      <c r="B108" s="188" t="s">
        <f>_xlfn.CONCAT("美国H5上线 (",TEXT(C108,"yyyy/mm/dd hh:mm:ss"),") 更新内容：",CHAR(10),"1、 修改订阅弹窗展示奖励文字为10")</f>
        <v>235</v>
      </c>
      <c r="C108" s="27" t="n">
        <v>45663.6923611111</v>
      </c>
      <c r="D108" s="29" t="s">
        <v>230</v>
      </c>
      <c r="E108" s="28" t="s">
        <v>39</v>
      </c>
      <c r="F108" s="9" t="s">
        <v>12</v>
      </c>
      <c r="G108" s="6" t="s">
        <v>13</v>
      </c>
      <c r="H108" s="11"/>
      <c r="I108" s="10"/>
    </row>
    <row r="109" ht="45.75" customHeight="1">
      <c r="A109" s="37"/>
      <c r="B109" s="189" t="s">
        <f>_xlfn.CONCAT("美国H5上线 (",TEXT(C109,"yyyy/mm/dd hh:mm:ss"),") 更新内容：",CHAR(10),"1、 裂变渠道按分享APP不同区分不同渠道
2、引导vip添加客服扩大覆盖，新增尾号3-6开放")</f>
        <v>236</v>
      </c>
      <c r="C109" s="27" t="n">
        <v>45663.6923611111</v>
      </c>
      <c r="D109" s="29" t="s">
        <v>22</v>
      </c>
      <c r="E109" s="28" t="s">
        <v>39</v>
      </c>
      <c r="F109" s="9" t="s">
        <v>12</v>
      </c>
      <c r="G109" s="6" t="s">
        <v>13</v>
      </c>
      <c r="H109" s="11"/>
      <c r="I109" s="10"/>
    </row>
    <row r="110" ht="45.75" customHeight="1">
      <c r="A110" s="37"/>
      <c r="B110" s="190" t="s">
        <f>_xlfn.CONCAT("美国H5上线 (",TEXT(C110,"yyyy/mm/dd hh:mm:ss"),") 更新内容：",CHAR(10),"1、FB账号绑定
2、修改分享按钮上数字显示错误")</f>
        <v>237</v>
      </c>
      <c r="C110" s="27" t="n">
        <v>45660.64375</v>
      </c>
      <c r="D110" s="29" t="s">
        <v>22</v>
      </c>
      <c r="E110" s="28" t="s">
        <v>39</v>
      </c>
      <c r="F110" s="9" t="s">
        <v>12</v>
      </c>
      <c r="G110" s="6" t="s">
        <v>13</v>
      </c>
      <c r="H110" s="11"/>
      <c r="I110" s="10"/>
    </row>
    <row r="111" ht="30.75" customHeight="1">
      <c r="A111" s="37"/>
      <c r="B111" s="191" t="s">
        <f>_xlfn.CONCAT("美国H5上线 (",TEXT(C111,"yyyy/mm/dd hh:mm:ss"),") 更新内容：",CHAR(10),"1、用户成为VIP时，免费奖金改为不足30补至30（之前是不足500补至500）")</f>
        <v>238</v>
      </c>
      <c r="C111" s="27" t="n">
        <v>45659.666666666664</v>
      </c>
      <c r="D111" s="29" t="s">
        <v>136</v>
      </c>
      <c r="E111" s="28" t="s">
        <v>49</v>
      </c>
      <c r="F111" s="9" t="s">
        <v>239</v>
      </c>
      <c r="G111" s="6" t="s">
        <v>13</v>
      </c>
      <c r="H111" s="11"/>
      <c r="I111" s="10"/>
    </row>
    <row r="112" ht="30.75" customHeight="1">
      <c r="A112" s="37"/>
      <c r="B112" s="192" t="s">
        <f>_xlfn.CONCAT("美国H5上线 (",TEXT(C112,"yyyy/mm/dd hh:mm:ss"),") 更新内容：",CHAR(10),"1、闪电游戏断线重连功能优化。断线后特殊状态保存缓存20秒，期间首充到账后清除缓存")</f>
        <v>240</v>
      </c>
      <c r="C112" s="27" t="n">
        <v>45659.666666666664</v>
      </c>
      <c r="D112" s="193" t="s">
        <v>241</v>
      </c>
      <c r="E112" s="28" t="s">
        <v>49</v>
      </c>
      <c r="F112" s="9" t="s">
        <v>12</v>
      </c>
      <c r="G112" s="6" t="s">
        <v>13</v>
      </c>
      <c r="H112" s="11"/>
      <c r="I112" s="10"/>
    </row>
    <row r="113" ht="30.75" customHeight="1">
      <c r="A113" s="37"/>
      <c r="B113" s="194" t="s">
        <f>_xlfn.CONCAT("美国H5上线 (",TEXT(C113,"yyyy/mm/dd hh:mm:ss"),") 更新内容：",CHAR(10),"1. 修复crazy777游戏4次double成功后，只能获得第三次double奖励的bug。")</f>
        <v>242</v>
      </c>
      <c r="C113" s="27" t="n">
        <v>45659.645833333336</v>
      </c>
      <c r="D113" s="29" t="s">
        <v>83</v>
      </c>
      <c r="E113" s="28" t="s">
        <v>49</v>
      </c>
      <c r="F113" s="9" t="s">
        <v>12</v>
      </c>
      <c r="G113" s="6" t="s">
        <v>13</v>
      </c>
      <c r="H113" s="11"/>
      <c r="I113" s="10"/>
    </row>
    <row r="114" ht="30.75" customHeight="1">
      <c r="A114" s="37"/>
      <c r="B114" s="195" t="s">
        <f>_xlfn.CONCAT("美国H5上线 (",TEXT(C114,"yyyy/mm/dd hh:mm:ss"),") 更新内容：",CHAR(10),"1、引导VIP用户添加客服（只上尾号1、2）")</f>
        <v>243</v>
      </c>
      <c r="C114" s="27" t="n">
        <v>45659.620833333334</v>
      </c>
      <c r="D114" s="29" t="s">
        <v>22</v>
      </c>
      <c r="E114" s="28" t="s">
        <v>49</v>
      </c>
      <c r="F114" s="9" t="s">
        <v>12</v>
      </c>
      <c r="G114" s="6" t="s">
        <v>63</v>
      </c>
      <c r="H114" s="11"/>
      <c r="I114" s="10"/>
    </row>
    <row r="115" ht="30.75" customHeight="1">
      <c r="A115" s="37"/>
      <c r="B115" s="196" t="s">
        <f>_xlfn.CONCAT("美国H5上线 (",TEXT(C115,"yyyy/mm/dd hh:mm:ss"),") 更新内容：",CHAR(10),"1、goldparty特殊模式精灵显示bug修复")</f>
        <v>244</v>
      </c>
      <c r="C115" s="27" t="n">
        <v>45657.8819444444</v>
      </c>
      <c r="D115" s="31" t="s">
        <v>33</v>
      </c>
      <c r="E115" s="28" t="s">
        <v>49</v>
      </c>
      <c r="F115" s="9" t="s">
        <v>12</v>
      </c>
      <c r="G115" s="6" t="s">
        <v>13</v>
      </c>
      <c r="H115" s="11"/>
      <c r="I115" s="10"/>
    </row>
    <row r="116" ht="30.75" customHeight="1">
      <c r="A116" s="37"/>
      <c r="B116" s="197" t="s">
        <f>_xlfn.CONCAT("美国H5上线 (",TEXT(C116,"yyyy/mm/dd hh:mm:ss"),") 更新内容：",CHAR(10),"1、自研子游戏加载页logo跟随不同渠道变化")</f>
        <v>245</v>
      </c>
      <c r="C116" s="27" t="n">
        <v>45652.8402777777</v>
      </c>
      <c r="D116" s="29" t="s">
        <v>22</v>
      </c>
      <c r="E116" s="28" t="s">
        <v>45</v>
      </c>
      <c r="F116" s="9" t="s">
        <v>12</v>
      </c>
      <c r="G116" s="6" t="s">
        <v>13</v>
      </c>
      <c r="H116" s="11"/>
      <c r="I116" s="10"/>
    </row>
    <row r="117" ht="45.75" customHeight="1">
      <c r="A117" s="37"/>
      <c r="B117" s="198" t="s">
        <f>_xlfn.CONCAT("美国H5上线 (",TEXT(C117,"yyyy/mm/dd hh:mm:ss"),") 更新内容：",CHAR(10),"1、修复游戏中时偶现大厅背景音乐的bug
2、登录页改造，直接访问时取消返回按钮")</f>
        <v>246</v>
      </c>
      <c r="C117" s="27" t="n">
        <v>45652.8402777777</v>
      </c>
      <c r="D117" s="29" t="s">
        <v>36</v>
      </c>
      <c r="E117" s="28" t="s">
        <v>49</v>
      </c>
      <c r="F117" s="9" t="s">
        <v>12</v>
      </c>
      <c r="G117" s="6" t="s">
        <v>13</v>
      </c>
      <c r="H117" s="11"/>
      <c r="I117" s="10"/>
    </row>
    <row r="118" ht="30.75" customHeight="1">
      <c r="A118" s="37"/>
      <c r="B118" s="199" t="s">
        <f>_xlfn.CONCAT("美国H5上线 (",TEXT(C118,"yyyy/mm/dd hh:mm:ss"),") 更新内容：",CHAR(10),"1、新增裂变渠道（联运裂变渠道预埋）")</f>
        <v>247</v>
      </c>
      <c r="C118" s="27" t="n">
        <v>45651.75347222222</v>
      </c>
      <c r="D118" s="29" t="s">
        <v>22</v>
      </c>
      <c r="E118" s="28" t="s">
        <v>11</v>
      </c>
      <c r="F118" s="9" t="s">
        <v>12</v>
      </c>
      <c r="G118" s="6" t="s">
        <v>13</v>
      </c>
      <c r="H118" s="11"/>
      <c r="I118" s="10"/>
    </row>
    <row r="119" ht="45.75" customHeight="1">
      <c r="A119" s="37"/>
      <c r="B119" s="200" t="s">
        <f>_xlfn.CONCAT("美国H5上线 (",TEXT(C119,"yyyy/mm/dd hh:mm:ss"),") 更新内容：",CHAR(10),"FreeBonus和JACKPOT提款去掉费率
首页诱导进度条和诱导弹框翻译语言错误修复")</f>
        <v>248</v>
      </c>
      <c r="C119" s="27" t="n">
        <v>45650.8125</v>
      </c>
      <c r="D119" s="29" t="s">
        <v>83</v>
      </c>
      <c r="E119" s="28" t="s">
        <v>11</v>
      </c>
      <c r="F119" s="9" t="s">
        <v>12</v>
      </c>
      <c r="G119" s="6" t="s">
        <v>13</v>
      </c>
      <c r="H119" s="11"/>
      <c r="I119" s="10"/>
    </row>
    <row r="120" ht="30.75" customHeight="1">
      <c r="A120" s="37"/>
      <c r="B120" s="201" t="s">
        <f>_xlfn.CONCAT("美国H5上线 (",TEXT(C120,"yyyy/mm/dd hh:mm:ss"),") 更新内容：",CHAR(10),"闪电游戏特殊模式断线后保存20秒")</f>
        <v>249</v>
      </c>
      <c r="C120" s="27" t="n">
        <v>45650.8125</v>
      </c>
      <c r="D120" s="29" t="s">
        <v>83</v>
      </c>
      <c r="E120" s="28" t="s">
        <v>11</v>
      </c>
      <c r="F120" s="9" t="s">
        <v>12</v>
      </c>
      <c r="G120" s="6" t="s">
        <v>13</v>
      </c>
      <c r="H120" s="11"/>
      <c r="I120" s="10"/>
    </row>
    <row r="121" ht="60.75" customHeight="1">
      <c r="A121" s="37"/>
      <c r="B121" s="202" t="s">
        <f>_xlfn.CONCAT("美国H5上线 (",TEXT(C121,"yyyy/mm/dd hh:mm:ss"),") 更新内容：",CHAR(10),"FreeBonus 任务最低提款改为30
JACKPOT 最低提款改为30
取消裂变首次提款5")</f>
        <v>250</v>
      </c>
      <c r="C121" s="27" t="n">
        <v>45649.8840277777</v>
      </c>
      <c r="D121" s="29" t="s">
        <v>22</v>
      </c>
      <c r="E121" s="28" t="s">
        <v>11</v>
      </c>
      <c r="F121" s="9" t="s">
        <v>12</v>
      </c>
      <c r="G121" s="6" t="s">
        <v>63</v>
      </c>
      <c r="H121" s="11"/>
      <c r="I121" s="10"/>
    </row>
    <row r="122" ht="30.75" customHeight="1">
      <c r="A122" s="37"/>
      <c r="B122" s="203" t="s">
        <f>_xlfn.CONCAT("美国H5上线 (",TEXT(C122,"yyyy/mm/dd hh:mm:ss"),") 更新内容：",CHAR(10),"1、诱导任务3把最小提现额从5改为9")</f>
        <v>251</v>
      </c>
      <c r="C122" s="27" t="n">
        <v>45648.73125</v>
      </c>
      <c r="D122" s="29" t="s">
        <v>22</v>
      </c>
      <c r="E122" s="28" t="s">
        <v>11</v>
      </c>
      <c r="F122" s="9" t="s">
        <v>12</v>
      </c>
      <c r="G122" s="6" t="s">
        <v>13</v>
      </c>
      <c r="H122" s="11"/>
      <c r="I122" s="10"/>
    </row>
    <row r="123" ht="30.75" customHeight="1">
      <c r="A123" s="37"/>
      <c r="B123" s="204" t="s">
        <f>_xlfn.CONCAT("美国H5上线 (",TEXT(C123,"yyyy/mm/dd hh:mm:ss"),") 更新内容：",CHAR(10),"1、引导VIP用户联系客服暂时下线")</f>
        <v>252</v>
      </c>
      <c r="C123" s="27" t="n">
        <v>45646.7916666666</v>
      </c>
      <c r="D123" s="29" t="s">
        <v>22</v>
      </c>
      <c r="E123" s="28" t="s">
        <v>11</v>
      </c>
      <c r="F123" s="9" t="s">
        <v>12</v>
      </c>
      <c r="G123" s="6" t="s">
        <v>13</v>
      </c>
      <c r="H123" s="11"/>
      <c r="I123" s="10"/>
    </row>
    <row r="124" ht="45.75" customHeight="1">
      <c r="A124" s="37"/>
      <c r="B124" s="205" t="s">
        <f>_xlfn.CONCAT("美国H5上线 (",TEXT(C124,"yyyy/mm/dd hh:mm:ss"),") 更新内容：",CHAR(10),"1、弹窗关闭体验优化及重置条款增加
2、产品文案翻译优化")</f>
        <v>253</v>
      </c>
      <c r="C124" s="27" t="n">
        <v>45646.6097222222</v>
      </c>
      <c r="D124" s="206" t="s">
        <v>254</v>
      </c>
      <c r="E124" s="28" t="s">
        <v>11</v>
      </c>
      <c r="F124" s="9" t="s">
        <v>12</v>
      </c>
      <c r="G124" s="6" t="s">
        <v>13</v>
      </c>
      <c r="H124" s="11"/>
      <c r="I124" s="10"/>
    </row>
    <row r="125" ht="30.75" customHeight="1">
      <c r="A125" s="37"/>
      <c r="B125" s="207" t="s">
        <f>_xlfn.CONCAT("美国H5上线 (",TEXT(C125,"yyyy/mm/dd hh:mm:ss"),") 更新内容：",CHAR(10),"1、修复PG及PP子游戏登录程序因协议解释失败，导致用户卡在登录加载页面不动的问题")</f>
        <v>255</v>
      </c>
      <c r="C125" s="27" t="n">
        <v>45645.618055555555</v>
      </c>
      <c r="D125" s="29" t="s">
        <v>30</v>
      </c>
      <c r="E125" s="28" t="s">
        <v>11</v>
      </c>
      <c r="F125" s="9" t="s">
        <v>12</v>
      </c>
      <c r="G125" s="6" t="s">
        <v>13</v>
      </c>
      <c r="H125" s="11"/>
      <c r="I125" s="10"/>
    </row>
    <row r="126" ht="30.75" customHeight="1">
      <c r="A126" s="37"/>
      <c r="B126" s="208" t="s">
        <f>_xlfn.CONCAT("美国H5上线 (",TEXT(C126,"yyyy/mm/dd hh:mm:ss"),") 更新内容：",CHAR(10),"1、引导VIP用户添加客服")</f>
        <v>256</v>
      </c>
      <c r="C126" s="27" t="n">
        <v>45645.611805555556</v>
      </c>
      <c r="D126" s="14" t="s">
        <v>22</v>
      </c>
      <c r="E126" s="28" t="s">
        <v>11</v>
      </c>
      <c r="F126" s="9" t="s">
        <v>12</v>
      </c>
      <c r="G126" s="6" t="s">
        <v>13</v>
      </c>
      <c r="H126" s="11"/>
      <c r="I126" s="10"/>
    </row>
    <row r="127" ht="30.75" customHeight="1">
      <c r="A127" s="37"/>
      <c r="B127" s="209" t="s">
        <f>_xlfn.CONCAT("美国H5上线 (",TEXT(C127,"yyyy/mm/dd hh:mm:ss"),") 更新内容：",CHAR(10),"1、联运渠道的裂变分享渠道修改")</f>
        <v>257</v>
      </c>
      <c r="C127" s="27" t="n">
        <v>45644.82986111111</v>
      </c>
      <c r="D127" s="29" t="s">
        <v>22</v>
      </c>
      <c r="E127" s="28" t="s">
        <v>11</v>
      </c>
      <c r="F127" s="9" t="s">
        <v>12</v>
      </c>
      <c r="G127" s="6" t="s">
        <v>13</v>
      </c>
      <c r="H127" s="11"/>
      <c r="I127" s="10"/>
    </row>
    <row r="128" ht="30.75" customHeight="1">
      <c r="A128" s="37"/>
      <c r="B128" s="210" t="s">
        <f>_xlfn.CONCAT("美国H5上线 (",TEXT(C128,"yyyy/mm/dd hh:mm:ss"),") 更新内容：",CHAR(10),"1、新增兑换码及引导频道")</f>
        <v>258</v>
      </c>
      <c r="C128" s="27" t="n">
        <v>45644.6388888888</v>
      </c>
      <c r="D128" s="29" t="s">
        <v>22</v>
      </c>
      <c r="E128" s="28" t="s">
        <v>39</v>
      </c>
      <c r="F128" s="9" t="s">
        <v>12</v>
      </c>
      <c r="G128" s="6" t="s">
        <v>63</v>
      </c>
      <c r="H128" s="11"/>
      <c r="I128" s="10"/>
    </row>
    <row r="129" ht="41.25" customHeight="1">
      <c r="A129" s="37"/>
      <c r="B129" s="211" t="s">
        <f>_xlfn.CONCAT("美国H5上线 (",TEXT(C129,"yyyy/mm/dd hh:mm:ss"),") 更新内容：",CHAR(10),"1、水果机，野牛，发财龙游戏免费模式断线后，20秒内重连会连接上免费模式，不会被清除免费模式数据")</f>
        <v>259</v>
      </c>
      <c r="C129" s="19" t="n">
        <v>45643.739583333336</v>
      </c>
      <c r="D129" s="212" t="s">
        <v>260</v>
      </c>
      <c r="E129" s="9" t="s">
        <v>11</v>
      </c>
      <c r="F129" s="9" t="s">
        <v>12</v>
      </c>
      <c r="G129" s="6" t="s">
        <v>13</v>
      </c>
      <c r="H129" s="11"/>
      <c r="I129" s="10"/>
    </row>
    <row r="130" ht="60.75" customHeight="1">
      <c r="A130" s="37"/>
      <c r="B130" s="213" t="s">
        <f>_xlfn.CONCAT("美国H5上线 (",TEXT(C130,"yyyy/mm/dd hh:mm:ss"),") 更新内容：",CHAR(10),"1、信用卡方式充值加送1%
2、Cash App 充值发起跳转至外部浏览器或新标签页打开
3、banner图替换")</f>
        <v>261</v>
      </c>
      <c r="C130" s="19" t="n">
        <v>45642.84027777778</v>
      </c>
      <c r="D130" s="9" t="s">
        <v>22</v>
      </c>
      <c r="E130" s="9" t="s">
        <v>11</v>
      </c>
      <c r="F130" s="9" t="s">
        <v>12</v>
      </c>
      <c r="G130" s="6" t="s">
        <v>13</v>
      </c>
      <c r="H130" s="11"/>
      <c r="I130" s="10"/>
    </row>
    <row r="131" ht="30.75" customHeight="1">
      <c r="A131" s="37"/>
      <c r="B131" s="214" t="s">
        <f>_xlfn.CONCAT("美国H5上线 (",TEXT(C131,"yyyy/mm/dd hh:mm:ss"),") 更新内容：",CHAR(10),"1、支付发起改为新建标签页或浏览器网页打开")</f>
        <v>262</v>
      </c>
      <c r="C131" s="19" t="n">
        <v>45642.84027777778</v>
      </c>
      <c r="D131" s="9" t="s">
        <v>22</v>
      </c>
      <c r="E131" s="9" t="s">
        <v>11</v>
      </c>
      <c r="F131" s="9" t="s">
        <v>12</v>
      </c>
      <c r="G131" s="6" t="s">
        <v>13</v>
      </c>
      <c r="H131" s="11"/>
      <c r="I131" s="10"/>
    </row>
    <row r="132" ht="30.75" customHeight="1">
      <c r="A132" s="37"/>
      <c r="B132" s="215" t="s">
        <f>_xlfn.CONCAT("美国H5上线 (",TEXT(C132,"yyyy/mm/dd hh:mm:ss"),") 更新内容：",CHAR(10),"1、修复发财龙倍数显示异常问题")</f>
        <v>263</v>
      </c>
      <c r="C132" s="19" t="n">
        <v>45641.78472222222</v>
      </c>
      <c r="D132" s="9" t="s">
        <v>30</v>
      </c>
      <c r="E132" s="9" t="s">
        <v>11</v>
      </c>
      <c r="F132" s="9" t="s">
        <v>12</v>
      </c>
      <c r="G132" s="6" t="s">
        <v>13</v>
      </c>
      <c r="H132" s="11"/>
      <c r="I132" s="10"/>
    </row>
    <row r="133" ht="30.75" customHeight="1">
      <c r="A133" s="37"/>
      <c r="B133" s="216" t="s">
        <f>_xlfn.CONCAT("美国H5上线 (",TEXT(C133,"yyyy/mm/dd hh:mm:ss"),") 更新内容：",CHAR(10),"1、hot 分类下前 12个游戏顺序更新（野牛、crazy777、小丑、水果机、闪电、转盘、发财虎、野狼黄金、转盘黄金、阿兹特克、快钱来了、5线水果机）")</f>
        <v>264</v>
      </c>
      <c r="C133" s="19" t="n">
        <v>45638.666666666664</v>
      </c>
      <c r="D133" s="9" t="s">
        <v>36</v>
      </c>
      <c r="E133" s="9" t="s">
        <v>11</v>
      </c>
      <c r="F133" s="9" t="s">
        <v>12</v>
      </c>
      <c r="G133" s="6" t="s">
        <v>13</v>
      </c>
      <c r="H133" s="11"/>
      <c r="I133" s="10"/>
    </row>
    <row r="134" ht="60.75" customHeight="1">
      <c r="A134" s="37"/>
      <c r="B134" s="217" t="s">
        <f>_xlfn.CONCAT("美国H5上线 (",TEXT(C134,"yyyy/mm/dd hh:mm:ss"),") 更新内容：",CHAR(10),"1、修复h5pemain登出bug
2、修复jackpot抽奖后抽奖次数不更新bug
3、修复落地页埋点统计字段 host=us_h5_web")</f>
        <v>265</v>
      </c>
      <c r="C134" s="19" t="n">
        <v>45638.666666666664</v>
      </c>
      <c r="D134" s="9" t="s">
        <v>36</v>
      </c>
      <c r="E134" s="9" t="s">
        <v>49</v>
      </c>
      <c r="F134" s="9" t="s">
        <v>12</v>
      </c>
      <c r="G134" s="6" t="s">
        <v>13</v>
      </c>
      <c r="H134" s="11"/>
      <c r="I134" s="10"/>
    </row>
    <row r="135" ht="30.75" customHeight="1">
      <c r="A135" s="37"/>
      <c r="B135" s="218" t="s">
        <f>_xlfn.CONCAT("美国H5上线 (",TEXT(C135,"yyyy/mm/dd hh:mm:ss"),") 更新内容：",CHAR(10),"1、发起cash app支付时，判断apk环境，外部打开cash app支付链接")</f>
        <v>266</v>
      </c>
      <c r="C135" s="19" t="n">
        <v>45637.645833333336</v>
      </c>
      <c r="D135" s="9" t="s">
        <v>36</v>
      </c>
      <c r="E135" s="9" t="s">
        <v>49</v>
      </c>
      <c r="F135" s="9" t="s">
        <v>12</v>
      </c>
      <c r="G135" s="6" t="s">
        <v>13</v>
      </c>
      <c r="H135" s="11"/>
      <c r="I135" s="10"/>
    </row>
    <row r="136" ht="30.75" customHeight="1">
      <c r="A136" s="37"/>
      <c r="B136" s="219" t="s">
        <f>_xlfn.CONCAT("美国H5上线 (",TEXT(C136,"yyyy/mm/dd hh:mm:ss"),") 更新内容：",CHAR(10),"客服OA和人工切换配置，以便紧急情况下可切换")</f>
        <v>267</v>
      </c>
      <c r="C136" s="19" t="n">
        <v>45636.73263888889</v>
      </c>
      <c r="D136" s="9" t="s">
        <v>230</v>
      </c>
      <c r="E136" s="9" t="s">
        <v>39</v>
      </c>
      <c r="F136" s="9" t="s">
        <v>12</v>
      </c>
      <c r="G136" s="6" t="s">
        <v>13</v>
      </c>
      <c r="H136" s="11"/>
      <c r="I136" s="10"/>
    </row>
    <row r="137" ht="30.75" customHeight="1">
      <c r="A137" s="37"/>
      <c r="B137" s="220" t="s">
        <f>_xlfn.CONCAT("美国H5上线 (",TEXT(C137,"yyyy/mm/dd hh:mm:ss"),") 更新内容：",CHAR(10),"新增支付方式：CashAPP")</f>
        <v>268</v>
      </c>
      <c r="C137" s="19" t="n">
        <v>45636.645833333336</v>
      </c>
      <c r="D137" s="9" t="s">
        <v>30</v>
      </c>
      <c r="E137" s="21" t="s">
        <v>39</v>
      </c>
      <c r="F137" s="21" t="s">
        <v>12</v>
      </c>
      <c r="G137" s="21" t="s">
        <v>13</v>
      </c>
      <c r="H137" s="11"/>
      <c r="I137" s="10"/>
    </row>
    <row r="138" ht="30.75" customHeight="1">
      <c r="A138" s="37"/>
      <c r="B138" s="221" t="s">
        <f>_xlfn.CONCAT("美国H5上线 (",TEXT(C138,"yyyy/mm/dd hh:mm:ss"),") 更新内容：",CHAR(10),"修复PP所有子游戏，IOS手机没有音效及背景音乐的问题")</f>
        <v>269</v>
      </c>
      <c r="C138" s="19" t="n">
        <v>45636.40972222222</v>
      </c>
      <c r="D138" s="9" t="s">
        <v>30</v>
      </c>
      <c r="E138" s="21" t="s">
        <v>49</v>
      </c>
      <c r="F138" s="21" t="s">
        <v>12</v>
      </c>
      <c r="G138" s="21" t="s">
        <v>13</v>
      </c>
      <c r="H138" s="11"/>
      <c r="I138" s="10"/>
    </row>
    <row r="139" ht="45.75" customHeight="1">
      <c r="A139" s="37"/>
      <c r="B139" s="222" t="s">
        <f>_xlfn.CONCAT("美国H5上线 (",TEXT(C139,"yyyy/mm/dd hh:mm:ss"),") 更新内容：",CHAR(10),"1、修复提现方式为 CashAPP 时，用户不可输入英文的问题
2、由于上游不再支持，去掉 PAYPAL 和 VENMO 两")</f>
        <v>270</v>
      </c>
      <c r="C139" s="19" t="n">
        <v>45635.68402777778</v>
      </c>
      <c r="D139" s="9" t="s">
        <v>30</v>
      </c>
      <c r="E139" s="21" t="s">
        <v>39</v>
      </c>
      <c r="F139" s="21" t="s">
        <v>12</v>
      </c>
      <c r="G139" s="21" t="s">
        <v>63</v>
      </c>
      <c r="H139" s="16"/>
      <c r="I139" s="5"/>
    </row>
    <row r="140" ht="30.75" customHeight="1">
      <c r="A140" s="37"/>
      <c r="B140" s="223" t="s">
        <f>_xlfn.CONCAT("美国H5上线 (",TEXT(C140,"yyyy/mm/dd hh:mm:ss"),") 更新内容：",CHAR(10),"1、102款PG自研子游戏上线")</f>
        <v>271</v>
      </c>
      <c r="C140" s="19" t="n">
        <v>45632.770833333336</v>
      </c>
      <c r="D140" s="9" t="s">
        <v>30</v>
      </c>
      <c r="E140" s="21" t="s">
        <v>39</v>
      </c>
      <c r="F140" s="21" t="s">
        <v>12</v>
      </c>
      <c r="G140" s="21" t="s">
        <v>63</v>
      </c>
      <c r="H140" s="16"/>
      <c r="I140" s="5"/>
    </row>
    <row r="141" ht="45.75" customHeight="1">
      <c r="A141" s="37"/>
      <c r="B141" s="224" t="s">
        <f>_xlfn.CONCAT("美国H5上线 (",TEXT(C141,"yyyy/mm/dd hh:mm:ss"),") 更新内容：",CHAR(10),"1、首充金额测试
2、机器人客服上线")</f>
        <v>272</v>
      </c>
      <c r="C141" s="19" t="n">
        <v>45631.5729166666</v>
      </c>
      <c r="D141" s="225" t="s">
        <v>273</v>
      </c>
      <c r="E141" s="21" t="s">
        <v>39</v>
      </c>
      <c r="F141" s="21" t="s">
        <v>12</v>
      </c>
      <c r="G141" s="21" t="s">
        <v>63</v>
      </c>
      <c r="H141" s="16"/>
      <c r="I141" s="5"/>
    </row>
    <row r="142" ht="30.75" customHeight="1">
      <c r="A142" s="37"/>
      <c r="B142" s="226" t="s">
        <f>_xlfn.CONCAT("美国H5上线 (",TEXT(C142,"yyyy/mm/dd hh:mm:ss"),") 更新内容：",CHAR(10),"美国充值和提款金额调整(49-&gt;10)，及相应的一些活动数值调整")</f>
        <v>274</v>
      </c>
      <c r="C142" s="19" t="n">
        <v>45625.7986111111</v>
      </c>
      <c r="D142" s="9" t="s">
        <v>36</v>
      </c>
      <c r="E142" s="21" t="s">
        <v>49</v>
      </c>
      <c r="F142" s="21" t="s">
        <v>12</v>
      </c>
      <c r="G142" s="21" t="s">
        <v>13</v>
      </c>
      <c r="H142" s="16"/>
      <c r="I142" s="5"/>
    </row>
    <row r="143" ht="54" customHeight="1">
      <c r="A143" s="37"/>
      <c r="B143" s="227" t="s">
        <f>_xlfn.CONCAT("美国H5上线 (",TEXT(C143,"yyyy/mm/dd hh:mm:ss"),") 更新内容：",CHAR(10),"1、H5内PWA安装安全弹窗文案语言修改",CHAR(10),"2、whatsapp裂变激活弹窗文案金额更改")</f>
        <v>275</v>
      </c>
      <c r="C143" s="19" t="n">
        <v>45624.59722222222</v>
      </c>
      <c r="D143" s="9" t="s">
        <v>36</v>
      </c>
      <c r="E143" s="21" t="s">
        <v>49</v>
      </c>
      <c r="F143" s="21" t="s">
        <v>12</v>
      </c>
      <c r="G143" s="21" t="s">
        <v>13</v>
      </c>
      <c r="H143" s="16"/>
      <c r="I143" s="5"/>
    </row>
    <row r="144" ht="39.75" customHeight="1">
      <c r="A144" s="37"/>
      <c r="B144" s="228" t="s">
        <f>_xlfn.CONCAT("美国H5上线 (",TEXT(C144,"yyyy/mm/dd hh:mm:ss"),") 更新内容：",CHAR(10),"新版本上线")</f>
        <v>276</v>
      </c>
      <c r="C144" s="19" t="n">
        <v>45623.9166666666</v>
      </c>
      <c r="D144" s="9" t="s">
        <v>36</v>
      </c>
      <c r="E144" s="21" t="s">
        <v>39</v>
      </c>
      <c r="F144" s="21" t="s">
        <v>12</v>
      </c>
      <c r="G144" s="21" t="s">
        <v>13</v>
      </c>
      <c r="H144" s="16"/>
      <c r="I144" s="5"/>
    </row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</sheetData>
  <phoneticPr fontId="1" type="noConversion"/>
  <dataValidations count="8">
    <dataValidation type="list" sqref="E139:E144">
      <formula1>"功能,游戏,BUG修复,功能优化"</formula1>
    </dataValidation>
    <dataValidation type="list" sqref="E137:E138">
      <formula1>"功能,游戏,BUG修复,功能优化"</formula1>
    </dataValidation>
    <dataValidation type="list" sqref="E121:E136">
      <formula1>"功能,游戏,BUG修复,功能优化"</formula1>
    </dataValidation>
    <dataValidation type="list" sqref="E118:E120">
      <formula1>"功能,游戏,BUG修复,功能优化"</formula1>
    </dataValidation>
    <dataValidation type="list" sqref="E28:E117">
      <formula1>"功能,游戏,BUG修复,功能优化"</formula1>
    </dataValidation>
    <dataValidation type="list" sqref="F2:F144">
      <formula1>"H5,W2A,H5&amp;W2A,服务器"</formula1>
    </dataValidation>
    <dataValidation type="list" sqref="E2:E27">
      <formula1>"功能,游戏,BUG修复,功能优化"</formula1>
    </dataValidation>
    <dataValidation type="list" errorStyle="information" allowBlank="1" showErrorMessage="1" sqref="G2:G144 H2:I27 H125:I136 I28:I124 I137:I138">
      <formula1>"否,是"</formula1>
    </dataValidation>
  </dataValidations>
  <hyperlinks>
    <hyperlink ref="J27" r:id="rId1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16.5" customHeight="1">
      <c r="A1" s="4" t="s">
        <v>277</v>
      </c>
    </row>
    <row r="2" ht="60" customHeight="1">
      <c r="A2" s="4">
        <v/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cols>
    <col min="2" max="2" width="14.671875"/>
  </cols>
  <sheetData>
    <row r="1" ht="149.25" customHeight="1">
      <c r="A1" s="3" t="s">
        <v>278</v>
      </c>
    </row>
    <row r="3" ht="60" customHeight="1">
      <c r="A3" s="4">
        <v/>
      </c>
    </row>
    <row r="4" ht="16.5" customHeight="1">
      <c r="A4" s="12" t="s">
        <v>279</v>
      </c>
      <c r="B4" s="12" t="s">
        <v>280</v>
      </c>
      <c r="C4" s="12" t="s">
        <v>281</v>
      </c>
      <c r="D4" s="12" t="s">
        <v>282</v>
      </c>
      <c r="E4" s="12" t="s">
        <v>283</v>
      </c>
      <c r="F4" s="12" t="s">
        <v>284</v>
      </c>
      <c r="G4" s="12" t="s">
        <v>285</v>
      </c>
      <c r="H4" s="12" t="s">
        <v>286</v>
      </c>
      <c r="I4" s="12" t="s">
        <v>287</v>
      </c>
      <c r="J4" s="12" t="s">
        <v>288</v>
      </c>
      <c r="K4" s="12" t="s">
        <v>289</v>
      </c>
      <c r="L4" s="12" t="s">
        <v>290</v>
      </c>
      <c r="M4" s="12" t="s">
        <v>291</v>
      </c>
    </row>
    <row r="5" ht="16.5" customHeight="1">
      <c r="A5" s="7"/>
      <c r="B5" s="13" t="s">
        <v>292</v>
      </c>
      <c r="C5" s="13" t="n">
        <v>7510</v>
      </c>
      <c r="D5" s="13" t="n">
        <v>1336</v>
      </c>
      <c r="E5" s="13" t="n">
        <v>1934</v>
      </c>
      <c r="F5" s="17" t="n">
        <v>0.2575</v>
      </c>
      <c r="G5" s="13" t="n">
        <v>510305</v>
      </c>
      <c r="H5" s="13" t="n">
        <v>263.86</v>
      </c>
      <c r="I5" s="13" t="n">
        <v>1133</v>
      </c>
      <c r="J5" s="17" t="n">
        <v>0.5858</v>
      </c>
      <c r="K5" s="13" t="n">
        <v>76486</v>
      </c>
      <c r="L5" s="13" t="n">
        <v>67.51</v>
      </c>
      <c r="M5" s="17" t="n">
        <v>0.1499</v>
      </c>
    </row>
    <row r="6" ht="16.5" customHeight="1">
      <c r="A6" s="7"/>
      <c r="B6" s="13" t="s">
        <v>293</v>
      </c>
      <c r="C6" s="13" t="n">
        <v>6801</v>
      </c>
      <c r="D6" s="13" t="n">
        <v>1242</v>
      </c>
      <c r="E6" s="13" t="n">
        <v>1710</v>
      </c>
      <c r="F6" s="17" t="n">
        <v>0.2514</v>
      </c>
      <c r="G6" s="13" t="n">
        <v>464003</v>
      </c>
      <c r="H6" s="13" t="n">
        <v>271.35</v>
      </c>
      <c r="I6" s="13" t="n">
        <v>1024</v>
      </c>
      <c r="J6" s="17" t="n">
        <v>0.5988</v>
      </c>
      <c r="K6" s="13" t="n">
        <v>75397</v>
      </c>
      <c r="L6" s="13" t="n">
        <v>73.63</v>
      </c>
      <c r="M6" s="17" t="n">
        <v>0.1625</v>
      </c>
    </row>
    <row r="7" ht="16.5" customHeight="1">
      <c r="A7" s="7"/>
      <c r="B7" s="13" t="s">
        <v>294</v>
      </c>
      <c r="C7" s="13"/>
      <c r="D7" s="18" t="n">
        <v>-94</v>
      </c>
      <c r="E7" s="13"/>
      <c r="F7" s="20" t="n">
        <v>-0.0061</v>
      </c>
      <c r="G7" s="13"/>
      <c r="H7" s="24" t="n">
        <v>7.49</v>
      </c>
      <c r="I7" s="13"/>
      <c r="J7" s="25" t="n">
        <v>0.013</v>
      </c>
      <c r="K7" s="13"/>
      <c r="L7" s="24" t="n">
        <v>6.12</v>
      </c>
      <c r="M7" s="25" t="n">
        <v>0.0126</v>
      </c>
    </row>
  </sheetData>
  <mergeCells count="1">
    <mergeCell ref="A4:A7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122.25" customHeight="1">
      <c r="A1" s="3" t="s">
        <v>295</v>
      </c>
    </row>
    <row r="7" ht="60" customHeight="1">
      <c r="A7" s="4">
        <v/>
      </c>
    </row>
    <row r="8" ht="60" customHeight="1">
      <c r="A8" s="4">
        <v/>
      </c>
    </row>
    <row r="9" ht="60" customHeight="1">
      <c r="A9" s="4">
        <v/>
      </c>
    </row>
    <row r="10" ht="60" customHeight="1">
      <c r="A10" s="4">
        <v/>
      </c>
    </row>
    <row r="11" ht="60" customHeight="1">
      <c r="A11" s="4">
        <v/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16.5" customHeight="1">
      <c r="A1" s="3" t="s">
        <v>296</v>
      </c>
    </row>
    <row r="15" ht="60" customHeight="1">
      <c r="A15" s="4">
        <v/>
      </c>
    </row>
    <row r="16" ht="60" customHeight="1">
      <c r="A16" s="4">
        <v/>
      </c>
    </row>
    <row r="17" ht="60" customHeight="1">
      <c r="A17" s="4">
        <v/>
      </c>
    </row>
    <row r="28" ht="16.5" customHeight="1"/>
    <row r="58" ht="16.5" customHeight="1" hidden="1"/>
    <row r="59" ht="16.5" customHeight="1"/>
  </sheetData>
  <mergeCells count="1">
    <mergeCell ref="A1:I13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41.25" customHeight="1">
      <c r="A1" s="3" t="s">
        <v>297</v>
      </c>
    </row>
    <row r="2" ht="16.5" customHeight="1">
      <c r="A2" s="4" t="s">
        <v>298</v>
      </c>
    </row>
  </sheetData>
  <mergeCells count="2">
    <mergeCell ref="A1:J1"/>
    <mergeCell ref="A2:T32"/>
  </mergeCells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sheetData>
    <row r="1" ht="57.75" customHeight="1">
      <c r="A1" s="3" t="s">
        <v>299</v>
      </c>
    </row>
    <row r="2" ht="16.5" customHeight="1">
      <c r="A2" s="4" t="s">
        <v>300</v>
      </c>
    </row>
    <row r="3" ht="16.5" customHeight="1">
      <c r="A3" s="4" t="s">
        <v>301</v>
      </c>
    </row>
    <row r="4" ht="16.5" customHeight="1">
      <c r="A4" s="4" t="s">
        <v>302</v>
      </c>
    </row>
    <row r="5" ht="16.5" customHeight="1">
      <c r="A5" s="4" t="s">
        <v>303</v>
      </c>
    </row>
  </sheetData>
  <mergeCells count="1">
    <mergeCell ref="A1:G1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DingTalk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DingTalk</cp:lastModifiedBy>
  <dcterms:created xsi:type="dcterms:W3CDTF">2006-09-16T00:00:00Z</dcterms:created>
  <dcterms:modified xsi:type="dcterms:W3CDTF">2025-04-03T17:46:27Z</dcterms:modified>
</cp:coreProperties>
</file>